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J:\ED\Teaching &amp; Learning\Teaching Support\Study Plan Templates\B.Ed Early Childhood\"/>
    </mc:Choice>
  </mc:AlternateContent>
  <workbookProtection workbookAlgorithmName="SHA-512" workbookHashValue="ADRWGXxemhfNls7ciMDRUmOOfKDAxFhpICVhbv8SOZA+jA5ZMENbiR1kH7tPSpH8xeWSzGArZ6DOGz3hF9nUjg==" workbookSaltValue="/jlk8zZb5CPunDnii7l3gA==" workbookSpinCount="100000" lockStructure="1"/>
  <bookViews>
    <workbookView xWindow="0" yWindow="0" windowWidth="28800" windowHeight="12300"/>
  </bookViews>
  <sheets>
    <sheet name="Sheet1" sheetId="1" r:id="rId1"/>
    <sheet name="Unitsets" sheetId="2" state="hidden" r:id="rId2"/>
    <sheet name="Handbook" sheetId="3" state="hidden" r:id="rId3"/>
  </sheets>
  <externalReferences>
    <externalReference r:id="rId4"/>
    <externalReference r:id="rId5"/>
  </externalReferences>
  <definedNames>
    <definedName name="Handbook">Handbook!$A$1:$D$30</definedName>
    <definedName name="Majors">'[1]Unitsets - Staff only'!$C$4:$D$18</definedName>
    <definedName name="MajorUnits">'[1]Unitsets - Staff only'!$F$2:$S$30</definedName>
    <definedName name="Prereq">'[1]Handbook - staff only'!$A:$C</definedName>
    <definedName name="_xlnm.Print_Area" localSheetId="0">Sheet1!$A$1:$K$70</definedName>
    <definedName name="SecSpec">'[1]Unitsets - Staff only'!$C$33:$F$147</definedName>
    <definedName name="SecSpecUnits">'[1]Unitsets - Staff only'!$U$2:$AU$30</definedName>
    <definedName name="Start">Unitsets!$A$3:$B$5</definedName>
    <definedName name="UnitCombs">Unitsets!$E$4:$F$33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A34" i="1" l="1"/>
  <c r="H34" i="1" s="1"/>
  <c r="A29" i="1"/>
  <c r="H29" i="1" s="1"/>
  <c r="A25" i="1"/>
  <c r="H25" i="1" s="1"/>
  <c r="A20" i="1"/>
  <c r="H20" i="1" s="1"/>
  <c r="A16" i="1"/>
  <c r="A11" i="1"/>
  <c r="A33" i="1"/>
  <c r="H33" i="1" s="1"/>
  <c r="A28" i="1"/>
  <c r="H28" i="1" s="1"/>
  <c r="A24" i="1"/>
  <c r="H24" i="1" s="1"/>
  <c r="A19" i="1"/>
  <c r="H19" i="1" s="1"/>
  <c r="A15" i="1"/>
  <c r="A37" i="1"/>
  <c r="H37" i="1" s="1"/>
  <c r="A36" i="1"/>
  <c r="H36" i="1" s="1"/>
  <c r="A31" i="1"/>
  <c r="H31" i="1" s="1"/>
  <c r="A27" i="1"/>
  <c r="H27" i="1" s="1"/>
  <c r="A18" i="1"/>
  <c r="A35" i="1"/>
  <c r="H35" i="1" s="1"/>
  <c r="A30" i="1"/>
  <c r="H30" i="1" s="1"/>
  <c r="A26" i="1"/>
  <c r="H26" i="1" s="1"/>
  <c r="A21" i="1"/>
  <c r="H21" i="1" s="1"/>
  <c r="A17" i="1"/>
  <c r="A12" i="1"/>
  <c r="A22" i="1"/>
  <c r="H22" i="1" s="1"/>
  <c r="A13" i="1"/>
  <c r="A6" i="1"/>
  <c r="A8" i="1"/>
  <c r="A7" i="1"/>
  <c r="A9" i="1"/>
  <c r="B9" i="1" s="1"/>
  <c r="A10" i="1"/>
  <c r="I17" i="1" l="1"/>
  <c r="H17" i="1"/>
  <c r="I16" i="1"/>
  <c r="H16" i="1"/>
  <c r="I18" i="1"/>
  <c r="H18" i="1"/>
  <c r="I15" i="1"/>
  <c r="H15" i="1"/>
  <c r="B18" i="1"/>
  <c r="B15" i="1"/>
  <c r="B16" i="1"/>
  <c r="I31" i="1"/>
  <c r="B31" i="1"/>
  <c r="B29" i="1"/>
  <c r="I29" i="1"/>
  <c r="B17" i="1"/>
  <c r="I37" i="1"/>
  <c r="B37" i="1"/>
  <c r="I28" i="1"/>
  <c r="B28" i="1"/>
  <c r="I20" i="1"/>
  <c r="B20" i="1"/>
  <c r="I30" i="1"/>
  <c r="B30" i="1"/>
  <c r="I21" i="1"/>
  <c r="B21" i="1"/>
  <c r="B22" i="1"/>
  <c r="I22" i="1"/>
  <c r="I26" i="1"/>
  <c r="B26" i="1"/>
  <c r="B27" i="1"/>
  <c r="I27" i="1"/>
  <c r="I33" i="1"/>
  <c r="B33" i="1"/>
  <c r="I25" i="1"/>
  <c r="B25" i="1"/>
  <c r="I19" i="1"/>
  <c r="B19" i="1"/>
  <c r="I35" i="1"/>
  <c r="B35" i="1"/>
  <c r="I36" i="1"/>
  <c r="B36" i="1"/>
  <c r="I24" i="1"/>
  <c r="B24" i="1"/>
  <c r="B34" i="1"/>
  <c r="I34" i="1"/>
  <c r="I9" i="1"/>
  <c r="I12" i="1"/>
  <c r="B12" i="1"/>
  <c r="I7" i="1"/>
  <c r="B7" i="1"/>
  <c r="I13" i="1"/>
  <c r="B13" i="1"/>
  <c r="I8" i="1"/>
  <c r="B8" i="1"/>
  <c r="I6" i="1"/>
  <c r="B6" i="1"/>
  <c r="I10" i="1"/>
  <c r="B10" i="1"/>
  <c r="I11" i="1"/>
  <c r="B11" i="1"/>
</calcChain>
</file>

<file path=xl/sharedStrings.xml><?xml version="1.0" encoding="utf-8"?>
<sst xmlns="http://schemas.openxmlformats.org/spreadsheetml/2006/main" count="220" uniqueCount="136">
  <si>
    <r>
      <t>Curtin University</t>
    </r>
    <r>
      <rPr>
        <sz val="11"/>
        <color theme="1"/>
        <rFont val="Arial"/>
        <family val="2"/>
      </rPr>
      <t xml:space="preserve">
School of Education </t>
    </r>
  </si>
  <si>
    <t>Education Enrolment Planner</t>
  </si>
  <si>
    <t>Year 1</t>
  </si>
  <si>
    <t>Prereq</t>
  </si>
  <si>
    <t>CP</t>
  </si>
  <si>
    <t>Progress</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</si>
  <si>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</si>
  <si>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</si>
  <si>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</si>
  <si>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</si>
  <si>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If you have any queries about your course, please contact Student Services on EducationStudents@curtin.edu.au</t>
  </si>
  <si>
    <t>Curtin University is a trademark of Curtin University of Technology</t>
  </si>
  <si>
    <t>CRICOS Provider Code 00301J</t>
  </si>
  <si>
    <t>EDUC1019</t>
  </si>
  <si>
    <t>EDUC1021</t>
  </si>
  <si>
    <t>EDUC1023</t>
  </si>
  <si>
    <t>EDUC1017</t>
  </si>
  <si>
    <t>EDUC1029</t>
  </si>
  <si>
    <t>EDUC1031</t>
  </si>
  <si>
    <t>EDUC1025</t>
  </si>
  <si>
    <t>EDUC1027</t>
  </si>
  <si>
    <t>EDUC2005</t>
  </si>
  <si>
    <t>EDUC2007</t>
  </si>
  <si>
    <t>Option</t>
  </si>
  <si>
    <t>INED3001</t>
  </si>
  <si>
    <t>EDUC4049</t>
  </si>
  <si>
    <t>EDUC4040</t>
  </si>
  <si>
    <t>Semester 1</t>
  </si>
  <si>
    <t>Semester 2</t>
  </si>
  <si>
    <t>Choose your start</t>
  </si>
  <si>
    <t>Sem1</t>
  </si>
  <si>
    <t>Sem2</t>
  </si>
  <si>
    <t>Unit Code</t>
  </si>
  <si>
    <t>Title</t>
  </si>
  <si>
    <t>Pre-reqs</t>
  </si>
  <si>
    <t>Teaching and Learning in the Digital World</t>
  </si>
  <si>
    <t>Child Development for Educators</t>
  </si>
  <si>
    <t>The Professional Educator: Developing Teacher Identity</t>
  </si>
  <si>
    <t>Performing Arts for Educators</t>
  </si>
  <si>
    <t>The Numerate Educator</t>
  </si>
  <si>
    <t>Children as Mathematical Learners</t>
  </si>
  <si>
    <t>Inquiry in the Science Classroom</t>
  </si>
  <si>
    <t>Inquiry in the Mathematics Classroom</t>
  </si>
  <si>
    <t>Indigenous Australian Education</t>
  </si>
  <si>
    <t>The Professional Educator: Transition to the Profession</t>
  </si>
  <si>
    <t>Professional Experience 4: The Internship</t>
  </si>
  <si>
    <t>iSTEM</t>
  </si>
  <si>
    <t>EDUC4021</t>
  </si>
  <si>
    <t>Project-based iSTEM Education</t>
  </si>
  <si>
    <t>EDUC4032</t>
  </si>
  <si>
    <t>iSTEM Education through Digital Stories</t>
  </si>
  <si>
    <t>EDUC4034</t>
  </si>
  <si>
    <t>iSTEM: Social Issues</t>
  </si>
  <si>
    <t>English Language and Literacy</t>
  </si>
  <si>
    <t>EDUC4023</t>
  </si>
  <si>
    <t>EDUC4036</t>
  </si>
  <si>
    <t>Language and Diversity</t>
  </si>
  <si>
    <t>EDUC4022</t>
  </si>
  <si>
    <t>Creative Literacies</t>
  </si>
  <si>
    <t>Literacy and Numeracy in Diverse Populations</t>
  </si>
  <si>
    <t>EDUC4020</t>
  </si>
  <si>
    <t>EDUC4044</t>
  </si>
  <si>
    <t>EDUC4031</t>
  </si>
  <si>
    <t>EDUC4042</t>
  </si>
  <si>
    <t>Technologies</t>
  </si>
  <si>
    <t>Technologies: Coding for Teachers</t>
  </si>
  <si>
    <t>Technologies: Design Solutions</t>
  </si>
  <si>
    <t>Technologies: Digital Solutions</t>
  </si>
  <si>
    <t>Catholic Education</t>
  </si>
  <si>
    <t>An Introduction to Catholic Education</t>
  </si>
  <si>
    <r>
      <t xml:space="preserve">Credits to Complete: </t>
    </r>
    <r>
      <rPr>
        <sz val="9"/>
        <color theme="1"/>
        <rFont val="Segoe UI"/>
        <family val="2"/>
      </rPr>
      <t>800 credit points required</t>
    </r>
  </si>
  <si>
    <t>Course: Bachelor of Education (Early Childhood Education)</t>
  </si>
  <si>
    <t>EDEC2025</t>
  </si>
  <si>
    <t>EDEC2019</t>
  </si>
  <si>
    <t>EDEC2000</t>
  </si>
  <si>
    <t>EDEC2021</t>
  </si>
  <si>
    <t>EDEC2023</t>
  </si>
  <si>
    <t>EDEC2027</t>
  </si>
  <si>
    <t>EDEC3016</t>
  </si>
  <si>
    <t>EDEC3022</t>
  </si>
  <si>
    <t>EDEC3020</t>
  </si>
  <si>
    <t>EDEC3024</t>
  </si>
  <si>
    <t>EDEC3026</t>
  </si>
  <si>
    <t>EDEC3018</t>
  </si>
  <si>
    <t>EDEC4004</t>
  </si>
  <si>
    <t>EDEC4006</t>
  </si>
  <si>
    <t>Educators Inquiring About the World</t>
  </si>
  <si>
    <t>Learning Theories, Diversity &amp; Differentiation</t>
  </si>
  <si>
    <t>Mathematics for Early Years</t>
  </si>
  <si>
    <t>Early Childhood Professional Experience 1: Junior Primary</t>
  </si>
  <si>
    <t>Early Learning Through the Humanities &amp; Social Sciences</t>
  </si>
  <si>
    <t>Engaging Children in Science</t>
  </si>
  <si>
    <t>Health &amp; Physical Education in Early Childhood</t>
  </si>
  <si>
    <t>Early Childhood Prof Exp 2: Quality Frameworks in ELC</t>
  </si>
  <si>
    <t>Mathematics during the First Five Years of Life</t>
  </si>
  <si>
    <t>Leadership in Early Childhood Education</t>
  </si>
  <si>
    <t>Early Childhood Literacies</t>
  </si>
  <si>
    <t>Pedagogical Contexts for Play</t>
  </si>
  <si>
    <t>Early Childhood Prof Exp 3: Learning Environ for K&amp;PP</t>
  </si>
  <si>
    <t>Curriculum Integration and Differentiation</t>
  </si>
  <si>
    <t>Social Justice and Diversity in Early Childhood</t>
  </si>
  <si>
    <t>Introducing Language, Literacy &amp; Literature for Educators</t>
  </si>
  <si>
    <t>Exploring &amp; Contesting Curriculum</t>
  </si>
  <si>
    <t>Teaching Language, Literacy &amp; Literature in Junior Primary</t>
  </si>
  <si>
    <t>Visual and Media Arts for Childhood Education</t>
  </si>
  <si>
    <t>Option - must be selected from list over</t>
  </si>
  <si>
    <t>List of Options</t>
  </si>
  <si>
    <t>Creating and Responding to Literature</t>
  </si>
  <si>
    <t>Supporting Literacy and Numeracy Development for Diverse Learners</t>
  </si>
  <si>
    <t>Literacy and Numeracy for Aboriginal and Torres Strait Islander (ATSI) Learners</t>
  </si>
  <si>
    <t>Social Justice in Literacy and Numeracy Learning</t>
  </si>
  <si>
    <t>Alternative Approaches to Teaching Literacy and Numeracy</t>
  </si>
  <si>
    <t>CTED4003</t>
  </si>
  <si>
    <t>CTED4005</t>
  </si>
  <si>
    <t>Prayer and Morality in Catholic Studies</t>
  </si>
  <si>
    <t>CTED4004</t>
  </si>
  <si>
    <t>Creed and Sacraments in Catholic Studies</t>
  </si>
  <si>
    <t>Other</t>
  </si>
  <si>
    <t>EDUC1023 and 100CP</t>
  </si>
  <si>
    <t>EDUC1031 and 100CP</t>
  </si>
  <si>
    <t>EDUC1027 and 100CP</t>
  </si>
  <si>
    <t>EDUC1029 and 100CP</t>
  </si>
  <si>
    <t>EDUC1021 and 100CP</t>
  </si>
  <si>
    <t>EDEC2019 and 350CP</t>
  </si>
  <si>
    <t>EDEC3018 and 600CP</t>
  </si>
  <si>
    <t>700CP</t>
  </si>
  <si>
    <r>
      <t>EDUC1017 and</t>
    </r>
    <r>
      <rPr>
        <b/>
        <sz val="11"/>
        <color theme="1"/>
        <rFont val="Calibri"/>
        <family val="2"/>
        <scheme val="minor"/>
      </rPr>
      <t xml:space="preserve"> </t>
    </r>
    <r>
      <rPr>
        <sz val="11"/>
        <color theme="1"/>
        <rFont val="Calibri"/>
        <family val="2"/>
        <scheme val="minor"/>
      </rPr>
      <t xml:space="preserve">EDUC1023 and EDUC1031 </t>
    </r>
  </si>
  <si>
    <t>Please check Handbook</t>
  </si>
  <si>
    <t xml:space="preserve">Start Date: </t>
  </si>
  <si>
    <t>EDUC4029</t>
  </si>
  <si>
    <t>EDUC4038</t>
  </si>
  <si>
    <t>EDUC4046</t>
  </si>
  <si>
    <t>EDPR2004</t>
  </si>
  <si>
    <t>EDPR3000</t>
  </si>
  <si>
    <t>EDPR2000</t>
  </si>
  <si>
    <t>EDEC2019 and 400CP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</si>
</sst>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Arial"/>
      <family val="2"/>
    </font>
    <font>
      <sz val="11"/>
      <color theme="1"/>
      <name val="Arial"/>
      <family val="2"/>
    </font>
    <font>
      <b/>
      <sz val="11"/>
      <color theme="1"/>
      <name val="Segoe UI"/>
      <family val="2"/>
    </font>
    <font>
      <sz val="8"/>
      <color theme="4" tint="0.39997558519241921"/>
      <name val="Segoe UI"/>
      <family val="2"/>
    </font>
    <font>
      <sz val="8"/>
      <color rgb="FF999999"/>
      <name val="Segoe UI"/>
      <family val="2"/>
    </font>
    <font>
      <sz val="7"/>
      <color rgb="FF999999"/>
      <name val="Segoe UI"/>
      <family val="2"/>
    </font>
    <font>
      <b/>
      <sz val="9"/>
      <color theme="1"/>
      <name val="Segoe UI"/>
      <family val="2"/>
    </font>
    <font>
      <b/>
      <sz val="8"/>
      <color theme="1"/>
      <name val="Segoe UI"/>
      <family val="2"/>
    </font>
    <font>
      <sz val="11"/>
      <color theme="1"/>
      <name val="Segoe UI"/>
      <family val="2"/>
    </font>
    <font>
      <sz val="9"/>
      <color theme="1"/>
      <name val="Segoe UI"/>
      <family val="2"/>
    </font>
    <font>
      <b/>
      <sz val="8"/>
      <color theme="0"/>
      <name val="Segoe UI"/>
      <family val="2"/>
    </font>
    <font>
      <sz val="8"/>
      <color theme="1"/>
      <name val="Segoe UI"/>
      <family val="2"/>
    </font>
    <font>
      <sz val="6"/>
      <color theme="1"/>
      <name val="Segoe UI"/>
      <family val="2"/>
    </font>
    <font>
      <b/>
      <sz val="10"/>
      <name val="Segoe UI"/>
      <family val="2"/>
    </font>
    <font>
      <sz val="6"/>
      <color theme="1"/>
      <name val="Arial"/>
      <family val="2"/>
    </font>
    <font>
      <b/>
      <sz val="8"/>
      <color rgb="FFFF0000"/>
      <name val="Segoe UI"/>
      <family val="2"/>
    </font>
    <font>
      <sz val="8"/>
      <name val="Segoe UI"/>
      <family val="2"/>
    </font>
    <font>
      <sz val="8"/>
      <color rgb="FFFF0000"/>
      <name val="Segoe UI"/>
      <family val="2"/>
    </font>
    <font>
      <sz val="11"/>
      <name val="Segoe UI"/>
      <family val="2"/>
    </font>
    <font>
      <b/>
      <sz val="11"/>
      <name val="Segoe UI"/>
      <family val="2"/>
    </font>
    <font>
      <b/>
      <sz val="11"/>
      <color theme="1"/>
      <name val="Calibri"/>
      <family val="2"/>
      <scheme val="minor"/>
    </font>
    <font>
      <sz val="9"/>
      <name val="Segoe UI"/>
      <family val="2"/>
    </font>
    <font>
      <b/>
      <sz val="9"/>
      <color theme="0"/>
      <name val="Segoe UI"/>
      <family val="2"/>
    </font>
    <font>
      <sz val="9"/>
      <color theme="0"/>
      <name val="Segoe UI"/>
      <family val="2"/>
    </font>
  </fonts>
  <fills count="6">
    <fill>
      <patternFill patternType="none"/>
    </fill>
    <fill>
      <patternFill patternType="gray125"/>
    </fill>
    <fill>
      <patternFill patternType="solid">
        <fgColor rgb="FFCC9900"/>
        <bgColor indexed="64"/>
      </patternFill>
    </fill>
    <fill>
      <patternFill patternType="solid">
        <fgColor rgb="FF999999"/>
        <bgColor indexed="64"/>
      </patternFill>
    </fill>
    <fill>
      <patternFill patternType="solid">
        <fgColor theme="0"/>
        <bgColor indexed="64"/>
      </patternFill>
    </fill>
    <fill>
      <patternFill patternType="solid">
        <fgColor theme="1" tint="0.14999847407452621"/>
        <bgColor indexed="64"/>
      </patternFill>
    </fill>
  </fills>
  <borders count="50">
    <border>
      <left/>
      <right/>
      <top/>
      <bottom/>
      <diagonal/>
    </border>
    <border>
      <left style="thin">
        <color theme="1" tint="0.14996795556505021"/>
      </left>
      <right/>
      <top style="thin">
        <color theme="1" tint="0.14996795556505021"/>
      </top>
      <bottom style="thin">
        <color rgb="FF6D6E71"/>
      </bottom>
      <diagonal/>
    </border>
    <border>
      <left/>
      <right/>
      <top style="thin">
        <color theme="1" tint="0.14996795556505021"/>
      </top>
      <bottom style="thin">
        <color rgb="FF6D6E71"/>
      </bottom>
      <diagonal/>
    </border>
    <border>
      <left/>
      <right/>
      <top style="thin">
        <color theme="1" tint="0.14996795556505021"/>
      </top>
      <bottom/>
      <diagonal/>
    </border>
    <border>
      <left/>
      <right style="thin">
        <color theme="1" tint="0.14996795556505021"/>
      </right>
      <top style="thin">
        <color theme="1" tint="0.14996795556505021"/>
      </top>
      <bottom/>
      <diagonal/>
    </border>
    <border>
      <left/>
      <right/>
      <top/>
      <bottom style="thin">
        <color theme="0" tint="-0.14996795556505021"/>
      </bottom>
      <diagonal/>
    </border>
    <border>
      <left/>
      <right/>
      <top style="thin">
        <color theme="0" tint="-0.499984740745262"/>
      </top>
      <bottom/>
      <diagonal/>
    </border>
    <border>
      <left/>
      <right style="thin">
        <color theme="0" tint="-0.14996795556505021"/>
      </right>
      <top style="thin">
        <color theme="0" tint="-0.499984740745262"/>
      </top>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top style="thin">
        <color theme="0" tint="-0.14996795556505021"/>
      </top>
      <bottom style="thin">
        <color theme="0" tint="-0.14993743705557422"/>
      </bottom>
      <diagonal/>
    </border>
    <border>
      <left style="thin">
        <color theme="0" tint="-0.14996795556505021"/>
      </left>
      <right/>
      <top/>
      <bottom style="thin">
        <color theme="0" tint="-0.14993743705557422"/>
      </bottom>
      <diagonal/>
    </border>
    <border>
      <left/>
      <right/>
      <top/>
      <bottom style="thin">
        <color theme="0" tint="-0.149937437055574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top style="thin">
        <color theme="0" tint="-0.14993743705557422"/>
      </top>
      <bottom style="thin">
        <color theme="0" tint="-0.14996795556505021"/>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top style="thin">
        <color theme="0" tint="-0.499984740745262"/>
      </top>
      <bottom style="thin">
        <color theme="0" tint="-0.14996795556505021"/>
      </bottom>
      <diagonal/>
    </border>
    <border>
      <left/>
      <right style="thin">
        <color theme="0" tint="-0.14996795556505021"/>
      </right>
      <top style="thin">
        <color theme="0" tint="-0.499984740745262"/>
      </top>
      <bottom style="thin">
        <color theme="0" tint="-0.14996795556505021"/>
      </bottom>
      <diagonal/>
    </border>
    <border>
      <left/>
      <right style="thin">
        <color theme="0" tint="-0.14993743705557422"/>
      </right>
      <top style="thin">
        <color theme="0" tint="-0.14996795556505021"/>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top style="thin">
        <color rgb="FF6D6E71"/>
      </top>
      <bottom style="thin">
        <color theme="0" tint="-0.14993743705557422"/>
      </bottom>
      <diagonal/>
    </border>
    <border>
      <left style="thin">
        <color theme="0" tint="-0.14996795556505021"/>
      </left>
      <right/>
      <top/>
      <bottom style="thin">
        <color theme="0" tint="-0.14996795556505021"/>
      </bottom>
      <diagonal/>
    </border>
    <border>
      <left style="thin">
        <color theme="0" tint="-0.14996795556505021"/>
      </left>
      <right/>
      <top style="thin">
        <color theme="0" tint="-0.14993743705557422"/>
      </top>
      <bottom style="thin">
        <color theme="0" tint="-0.14996795556505021"/>
      </bottom>
      <diagonal/>
    </border>
    <border>
      <left style="thin">
        <color theme="0" tint="-0.14996795556505021"/>
      </left>
      <right/>
      <top/>
      <bottom/>
      <diagonal/>
    </border>
    <border>
      <left/>
      <right/>
      <top style="thin">
        <color rgb="FF6D6E71"/>
      </top>
      <bottom style="thin">
        <color theme="0" tint="-0.249977111117893"/>
      </bottom>
      <diagonal/>
    </border>
    <border>
      <left/>
      <right/>
      <top style="thin">
        <color rgb="FF6D6E71"/>
      </top>
      <bottom style="thin">
        <color theme="0" tint="-0.14999847407452621"/>
      </bottom>
      <diagonal/>
    </border>
    <border>
      <left/>
      <right/>
      <top style="thin">
        <color theme="0" tint="-0.14999847407452621"/>
      </top>
      <bottom style="thin">
        <color theme="0" tint="-0.14999847407452621"/>
      </bottom>
      <diagonal/>
    </border>
    <border>
      <left/>
      <right/>
      <top style="thin">
        <color theme="0" tint="-0.249977111117893"/>
      </top>
      <bottom style="thin">
        <color theme="0" tint="-0.14999847407452621"/>
      </bottom>
      <diagonal/>
    </border>
    <border>
      <left style="thin">
        <color theme="0" tint="-0.14996795556505021"/>
      </left>
      <right/>
      <top style="thin">
        <color theme="0" tint="-0.14993743705557422"/>
      </top>
      <bottom style="thin">
        <color theme="0" tint="-0.14999847407452621"/>
      </bottom>
      <diagonal/>
    </border>
    <border>
      <left style="thin">
        <color theme="0" tint="-0.14996795556505021"/>
      </left>
      <right/>
      <top style="thin">
        <color theme="0" tint="-0.14999847407452621"/>
      </top>
      <bottom style="thin">
        <color theme="0" tint="-0.14993743705557422"/>
      </bottom>
      <diagonal/>
    </border>
    <border>
      <left style="thin">
        <color theme="0" tint="-0.14990691854609822"/>
      </left>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style="thin">
        <color rgb="FF6D6E71"/>
      </top>
      <bottom style="thin">
        <color theme="0" tint="-0.14996795556505021"/>
      </bottom>
      <diagonal/>
    </border>
    <border>
      <left style="thin">
        <color theme="0" tint="-0.1498764000366222"/>
      </left>
      <right/>
      <top style="thin">
        <color theme="0" tint="-0.14990691854609822"/>
      </top>
      <bottom style="thin">
        <color theme="0" tint="-0.1498764000366222"/>
      </bottom>
      <diagonal/>
    </border>
    <border>
      <left style="thin">
        <color theme="0" tint="-0.1498764000366222"/>
      </left>
      <right/>
      <top style="thin">
        <color theme="0" tint="-0.1498764000366222"/>
      </top>
      <bottom style="thin">
        <color theme="0" tint="-0.1498764000366222"/>
      </bottom>
      <diagonal/>
    </border>
    <border>
      <left style="thin">
        <color theme="0" tint="-0.1498764000366222"/>
      </left>
      <right/>
      <top style="thin">
        <color theme="0" tint="-0.1498764000366222"/>
      </top>
      <bottom style="thin">
        <color rgb="FF6D6E71"/>
      </bottom>
      <diagonal/>
    </border>
    <border>
      <left style="thin">
        <color theme="0" tint="-0.14996795556505021"/>
      </left>
      <right/>
      <top style="thin">
        <color rgb="FF6D6E71"/>
      </top>
      <bottom style="thin">
        <color theme="0" tint="-0.14993743705557422"/>
      </bottom>
      <diagonal/>
    </border>
    <border>
      <left style="thin">
        <color theme="0" tint="-0.14996795556505021"/>
      </left>
      <right/>
      <top style="thin">
        <color theme="0" tint="-0.14996795556505021"/>
      </top>
      <bottom style="thin">
        <color theme="0" tint="-0.14993743705557422"/>
      </bottom>
      <diagonal/>
    </border>
    <border>
      <left style="thin">
        <color theme="0" tint="-0.14993743705557422"/>
      </left>
      <right/>
      <top style="thin">
        <color theme="0" tint="-0.14996795556505021"/>
      </top>
      <bottom/>
      <diagonal/>
    </border>
    <border>
      <left style="thin">
        <color theme="0" tint="-0.14993743705557422"/>
      </left>
      <right/>
      <top style="thin">
        <color theme="0" tint="-0.14996795556505021"/>
      </top>
      <bottom style="thin">
        <color theme="0" tint="-0.14993743705557422"/>
      </bottom>
      <diagonal/>
    </border>
    <border>
      <left style="thin">
        <color theme="0" tint="-0.14996795556505021"/>
      </left>
      <right/>
      <top style="thin">
        <color rgb="FF6D6E71"/>
      </top>
      <bottom/>
      <diagonal/>
    </border>
    <border>
      <left/>
      <right style="thin">
        <color theme="0" tint="-0.14993743705557422"/>
      </right>
      <top/>
      <bottom/>
      <diagonal/>
    </border>
    <border>
      <left/>
      <right style="thin">
        <color theme="0" tint="-0.14993743705557422"/>
      </right>
      <top/>
      <bottom style="thin">
        <color theme="0" tint="-0.14993743705557422"/>
      </bottom>
      <diagonal/>
    </border>
  </borders>
  <cellStyleXfs count="1">
    <xf numFmtId="0" fontId="0" fillId="0" borderId="0"/>
  </cellStyleXfs>
  <cellXfs count="147">
    <xf numFmtId="0" fontId="0" fillId="0" borderId="0" xfId="0"/>
    <xf numFmtId="0" fontId="6" fillId="3" borderId="0" xfId="0" applyFont="1" applyFill="1" applyAlignment="1">
      <alignment horizontal="center"/>
    </xf>
    <xf numFmtId="0" fontId="7" fillId="4" borderId="0" xfId="0" applyFont="1" applyFill="1" applyAlignment="1">
      <alignment vertical="center"/>
    </xf>
    <xf numFmtId="0" fontId="8" fillId="4" borderId="0" xfId="0" applyFont="1" applyFill="1" applyBorder="1" applyAlignment="1">
      <alignment vertical="center"/>
    </xf>
    <xf numFmtId="0" fontId="7" fillId="4" borderId="0" xfId="0" applyFont="1" applyFill="1" applyBorder="1" applyAlignment="1">
      <alignment vertical="center" wrapText="1"/>
    </xf>
    <xf numFmtId="0" fontId="9" fillId="4" borderId="0" xfId="0" applyFont="1" applyFill="1" applyAlignment="1">
      <alignment vertical="center"/>
    </xf>
    <xf numFmtId="0" fontId="10" fillId="4" borderId="0" xfId="0" applyFont="1" applyFill="1" applyAlignment="1">
      <alignment vertical="center"/>
    </xf>
    <xf numFmtId="14" fontId="10" fillId="4" borderId="0" xfId="0" applyNumberFormat="1" applyFont="1" applyFill="1" applyAlignment="1">
      <alignment vertical="center"/>
    </xf>
    <xf numFmtId="1" fontId="10" fillId="4" borderId="0" xfId="0" applyNumberFormat="1" applyFont="1" applyFill="1" applyBorder="1" applyAlignment="1">
      <alignment horizontal="right" vertical="center"/>
    </xf>
    <xf numFmtId="0" fontId="10" fillId="4" borderId="0"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0" xfId="0" applyFont="1" applyFill="1" applyBorder="1" applyAlignment="1"/>
    <xf numFmtId="0" fontId="19" fillId="4" borderId="0" xfId="0" applyFont="1" applyFill="1"/>
    <xf numFmtId="0" fontId="9" fillId="4" borderId="0" xfId="0" applyFont="1" applyFill="1"/>
    <xf numFmtId="0" fontId="7" fillId="4" borderId="0" xfId="0" applyFont="1" applyFill="1" applyAlignment="1">
      <alignment horizontal="left" vertical="center"/>
    </xf>
    <xf numFmtId="0" fontId="0" fillId="0" borderId="0" xfId="0" applyAlignment="1">
      <alignment horizontal="center"/>
    </xf>
    <xf numFmtId="0" fontId="10" fillId="0" borderId="10"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1" xfId="0" applyFont="1" applyFill="1" applyBorder="1" applyAlignment="1">
      <alignment vertical="center"/>
    </xf>
    <xf numFmtId="0" fontId="10" fillId="0" borderId="36" xfId="0" applyFont="1" applyFill="1" applyBorder="1" applyAlignment="1">
      <alignment vertical="center" wrapText="1"/>
    </xf>
    <xf numFmtId="0" fontId="10" fillId="0" borderId="37" xfId="0" applyFont="1" applyFill="1" applyBorder="1" applyAlignment="1">
      <alignment horizontal="left" vertical="center" wrapText="1"/>
    </xf>
    <xf numFmtId="0" fontId="10" fillId="0" borderId="38" xfId="0" applyFont="1" applyFill="1" applyBorder="1" applyAlignment="1">
      <alignment horizontal="left" vertical="center"/>
    </xf>
    <xf numFmtId="0" fontId="10" fillId="0" borderId="39" xfId="0" applyFont="1" applyFill="1" applyBorder="1" applyAlignment="1">
      <alignment vertical="center" wrapText="1"/>
    </xf>
    <xf numFmtId="0" fontId="22" fillId="0" borderId="28" xfId="0" applyFont="1" applyFill="1" applyBorder="1" applyAlignment="1">
      <alignment vertical="center" wrapText="1"/>
    </xf>
    <xf numFmtId="0" fontId="10" fillId="0" borderId="37" xfId="0" applyFont="1" applyFill="1" applyBorder="1" applyAlignment="1">
      <alignment vertical="center"/>
    </xf>
    <xf numFmtId="0" fontId="10" fillId="0" borderId="37" xfId="0" applyFont="1" applyFill="1" applyBorder="1" applyAlignment="1">
      <alignment vertical="center" wrapText="1"/>
    </xf>
    <xf numFmtId="0" fontId="10" fillId="0" borderId="40" xfId="0" applyFont="1" applyFill="1" applyBorder="1" applyAlignment="1">
      <alignment vertical="center" wrapText="1"/>
    </xf>
    <xf numFmtId="0" fontId="10" fillId="0" borderId="41" xfId="0" applyFont="1" applyFill="1" applyBorder="1" applyAlignment="1">
      <alignment vertical="center" wrapText="1"/>
    </xf>
    <xf numFmtId="0" fontId="10" fillId="0" borderId="42" xfId="0" applyFont="1" applyFill="1" applyBorder="1" applyAlignment="1">
      <alignment vertical="center"/>
    </xf>
    <xf numFmtId="0" fontId="22" fillId="0" borderId="43" xfId="0" applyFont="1" applyFill="1" applyBorder="1" applyAlignment="1">
      <alignment horizontal="left" vertical="center"/>
    </xf>
    <xf numFmtId="0" fontId="22" fillId="0" borderId="27" xfId="0" applyFont="1" applyFill="1" applyBorder="1" applyAlignment="1">
      <alignment horizontal="left" vertical="center" wrapText="1"/>
    </xf>
    <xf numFmtId="0" fontId="22" fillId="0" borderId="37" xfId="0" applyFont="1" applyFill="1" applyBorder="1" applyAlignment="1">
      <alignment horizontal="left" vertical="center"/>
    </xf>
    <xf numFmtId="0" fontId="22" fillId="0" borderId="37" xfId="0" applyFont="1" applyFill="1" applyBorder="1" applyAlignment="1">
      <alignment vertical="center"/>
    </xf>
    <xf numFmtId="0" fontId="10" fillId="0" borderId="43" xfId="0" applyFont="1" applyFill="1" applyBorder="1" applyAlignment="1">
      <alignment vertical="center" wrapText="1"/>
    </xf>
    <xf numFmtId="0" fontId="10" fillId="0" borderId="27" xfId="0" applyFont="1" applyFill="1" applyBorder="1" applyAlignment="1">
      <alignment vertical="center" wrapText="1"/>
    </xf>
    <xf numFmtId="0" fontId="10" fillId="0" borderId="28" xfId="0" applyFont="1" applyFill="1" applyBorder="1" applyAlignment="1">
      <alignment vertical="center" wrapText="1"/>
    </xf>
    <xf numFmtId="0" fontId="10" fillId="0" borderId="17" xfId="0" applyFont="1" applyFill="1" applyBorder="1" applyAlignment="1">
      <alignment vertical="center" wrapText="1"/>
    </xf>
    <xf numFmtId="0" fontId="10" fillId="0" borderId="44" xfId="0" applyFont="1" applyFill="1" applyBorder="1" applyAlignment="1">
      <alignment horizontal="left" vertical="center"/>
    </xf>
    <xf numFmtId="0" fontId="10" fillId="0" borderId="45" xfId="0" applyFont="1" applyFill="1" applyBorder="1" applyAlignment="1">
      <alignment vertical="center"/>
    </xf>
    <xf numFmtId="0" fontId="10" fillId="0" borderId="28" xfId="0" applyFont="1" applyFill="1" applyBorder="1" applyAlignment="1">
      <alignment vertical="center"/>
    </xf>
    <xf numFmtId="0" fontId="10" fillId="0" borderId="46" xfId="0" applyFont="1" applyFill="1" applyBorder="1" applyAlignment="1">
      <alignment vertical="center" wrapText="1"/>
    </xf>
    <xf numFmtId="0" fontId="22" fillId="0" borderId="38" xfId="0" applyFont="1" applyFill="1" applyBorder="1" applyAlignment="1">
      <alignment horizontal="left" vertical="center"/>
    </xf>
    <xf numFmtId="0" fontId="22" fillId="0" borderId="13" xfId="0" applyFont="1" applyFill="1" applyBorder="1" applyAlignment="1">
      <alignment horizontal="left" vertical="center"/>
    </xf>
    <xf numFmtId="0" fontId="10" fillId="0" borderId="47" xfId="0" applyFont="1" applyFill="1" applyBorder="1" applyAlignment="1">
      <alignment vertical="center" wrapText="1"/>
    </xf>
    <xf numFmtId="0" fontId="12" fillId="4" borderId="37" xfId="0" applyFont="1" applyFill="1" applyBorder="1" applyAlignment="1">
      <alignment vertical="center"/>
    </xf>
    <xf numFmtId="0" fontId="10" fillId="0" borderId="29" xfId="0" applyFont="1" applyFill="1" applyBorder="1" applyAlignment="1">
      <alignment vertical="center" wrapText="1"/>
    </xf>
    <xf numFmtId="0" fontId="13" fillId="4" borderId="0" xfId="0" applyFont="1" applyFill="1" applyBorder="1" applyAlignment="1">
      <alignment vertical="center" wrapText="1"/>
    </xf>
    <xf numFmtId="0" fontId="2" fillId="4" borderId="0" xfId="0" applyFont="1" applyFill="1" applyBorder="1" applyAlignment="1">
      <alignment vertical="center"/>
    </xf>
    <xf numFmtId="0" fontId="15" fillId="4" borderId="0" xfId="0" applyFont="1" applyFill="1" applyBorder="1" applyAlignment="1">
      <alignment vertical="center"/>
    </xf>
    <xf numFmtId="0" fontId="15" fillId="4" borderId="0" xfId="0" applyFont="1" applyFill="1" applyBorder="1" applyAlignment="1">
      <alignment horizontal="right" vertical="center"/>
    </xf>
    <xf numFmtId="0" fontId="0" fillId="0" borderId="0" xfId="0" applyAlignment="1">
      <alignment horizontal="center" wrapText="1"/>
    </xf>
    <xf numFmtId="0" fontId="24" fillId="4" borderId="0" xfId="0" applyFont="1" applyFill="1" applyAlignment="1">
      <alignment vertical="center"/>
    </xf>
    <xf numFmtId="0" fontId="10" fillId="0" borderId="11" xfId="0" applyFont="1" applyFill="1" applyBorder="1" applyAlignment="1">
      <alignment horizontal="left" vertical="center"/>
    </xf>
    <xf numFmtId="0" fontId="11" fillId="5" borderId="1" xfId="0" applyFont="1" applyFill="1" applyBorder="1" applyAlignment="1" applyProtection="1">
      <alignment horizontal="center" vertical="center"/>
      <protection locked="0"/>
    </xf>
    <xf numFmtId="0" fontId="11" fillId="5" borderId="2" xfId="0" applyFont="1" applyFill="1" applyBorder="1" applyAlignment="1" applyProtection="1">
      <alignment horizontal="left" vertical="center" indent="1"/>
      <protection locked="0"/>
    </xf>
    <xf numFmtId="0" fontId="11" fillId="5" borderId="2" xfId="0" applyFont="1" applyFill="1" applyBorder="1" applyAlignment="1" applyProtection="1">
      <alignment vertical="center"/>
      <protection locked="0"/>
    </xf>
    <xf numFmtId="0" fontId="11" fillId="5" borderId="2" xfId="0" applyFont="1" applyFill="1" applyBorder="1" applyAlignment="1" applyProtection="1">
      <alignment horizontal="center" vertical="center"/>
      <protection locked="0"/>
    </xf>
    <xf numFmtId="0" fontId="16" fillId="0" borderId="0" xfId="0" applyFont="1" applyFill="1" applyBorder="1" applyAlignment="1" applyProtection="1">
      <alignment horizontal="left" vertical="center" indent="1"/>
      <protection locked="0"/>
    </xf>
    <xf numFmtId="0" fontId="17" fillId="4" borderId="0" xfId="0" applyFont="1" applyFill="1" applyAlignment="1" applyProtection="1">
      <alignment vertical="center"/>
      <protection locked="0"/>
    </xf>
    <xf numFmtId="0" fontId="12" fillId="4" borderId="0" xfId="0" applyFont="1" applyFill="1" applyAlignment="1" applyProtection="1">
      <alignment vertical="center"/>
      <protection locked="0"/>
    </xf>
    <xf numFmtId="0" fontId="18" fillId="0" borderId="0" xfId="0" applyFont="1" applyFill="1" applyBorder="1" applyAlignment="1" applyProtection="1">
      <alignment vertical="center" wrapText="1"/>
      <protection locked="0"/>
    </xf>
    <xf numFmtId="0" fontId="17" fillId="4" borderId="0" xfId="0" applyFont="1" applyFill="1" applyAlignment="1" applyProtection="1">
      <alignment wrapText="1"/>
      <protection locked="0"/>
    </xf>
    <xf numFmtId="0" fontId="12" fillId="4" borderId="0" xfId="0" applyFont="1" applyFill="1" applyAlignment="1" applyProtection="1">
      <alignment wrapText="1"/>
      <protection locked="0"/>
    </xf>
    <xf numFmtId="0" fontId="18" fillId="0" borderId="0" xfId="0" applyFont="1" applyFill="1" applyBorder="1" applyProtection="1">
      <protection locked="0"/>
    </xf>
    <xf numFmtId="0" fontId="17" fillId="4" borderId="0" xfId="0" applyFont="1" applyFill="1" applyProtection="1">
      <protection locked="0"/>
    </xf>
    <xf numFmtId="0" fontId="12" fillId="4" borderId="0" xfId="0" applyFont="1" applyFill="1" applyProtection="1">
      <protection locked="0"/>
    </xf>
    <xf numFmtId="0" fontId="18" fillId="0" borderId="0" xfId="0" applyFont="1" applyFill="1" applyBorder="1" applyAlignment="1" applyProtection="1">
      <alignment wrapText="1"/>
      <protection locked="0"/>
    </xf>
    <xf numFmtId="0" fontId="12" fillId="0" borderId="0" xfId="0" applyFont="1" applyFill="1" applyBorder="1" applyAlignment="1" applyProtection="1">
      <alignment wrapText="1"/>
      <protection locked="0"/>
    </xf>
    <xf numFmtId="0" fontId="12" fillId="0" borderId="0" xfId="0" applyFont="1" applyFill="1" applyBorder="1" applyProtection="1">
      <protection locked="0"/>
    </xf>
    <xf numFmtId="0" fontId="11" fillId="0" borderId="0" xfId="0" applyFont="1" applyFill="1" applyBorder="1" applyAlignment="1" applyProtection="1">
      <alignment horizontal="left" vertical="center" indent="1"/>
      <protection locked="0"/>
    </xf>
    <xf numFmtId="0" fontId="12" fillId="0" borderId="0" xfId="0" applyFont="1" applyFill="1" applyBorder="1" applyAlignment="1" applyProtection="1">
      <alignment vertical="center" wrapText="1"/>
      <protection locked="0"/>
    </xf>
    <xf numFmtId="0" fontId="12" fillId="0" borderId="0" xfId="0" applyFont="1" applyFill="1" applyBorder="1" applyAlignment="1" applyProtection="1">
      <protection locked="0"/>
    </xf>
    <xf numFmtId="0" fontId="10" fillId="0" borderId="13" xfId="0" applyFont="1" applyFill="1" applyBorder="1" applyAlignment="1">
      <alignment horizontal="left" vertical="center"/>
    </xf>
    <xf numFmtId="0" fontId="23" fillId="3" borderId="29" xfId="0" applyFont="1" applyFill="1" applyBorder="1" applyAlignment="1">
      <alignment horizontal="left" vertical="center"/>
    </xf>
    <xf numFmtId="0" fontId="23" fillId="3" borderId="0" xfId="0" applyFont="1" applyFill="1" applyBorder="1" applyAlignment="1">
      <alignment horizontal="left" vertical="center"/>
    </xf>
    <xf numFmtId="0" fontId="23" fillId="3" borderId="48" xfId="0" applyFont="1" applyFill="1" applyBorder="1" applyAlignment="1">
      <alignment horizontal="left" vertical="center"/>
    </xf>
    <xf numFmtId="0" fontId="23" fillId="3" borderId="13" xfId="0" applyFont="1" applyFill="1" applyBorder="1" applyAlignment="1">
      <alignment horizontal="left" vertical="center"/>
    </xf>
    <xf numFmtId="0" fontId="23" fillId="3" borderId="14" xfId="0" applyFont="1" applyFill="1" applyBorder="1" applyAlignment="1">
      <alignment horizontal="left" vertical="center"/>
    </xf>
    <xf numFmtId="0" fontId="23" fillId="3" borderId="49" xfId="0" applyFont="1" applyFill="1" applyBorder="1" applyAlignment="1">
      <alignment horizontal="left" vertical="center"/>
    </xf>
    <xf numFmtId="0" fontId="7" fillId="4" borderId="0" xfId="0" applyFont="1" applyFill="1" applyAlignment="1">
      <alignment horizontal="right" vertical="center" wrapText="1"/>
    </xf>
    <xf numFmtId="0" fontId="10" fillId="4" borderId="30" xfId="0" applyFont="1" applyFill="1" applyBorder="1" applyAlignment="1" applyProtection="1">
      <alignment horizontal="center" vertical="center" wrapText="1"/>
    </xf>
    <xf numFmtId="0" fontId="12" fillId="4" borderId="5" xfId="0" applyFont="1" applyFill="1" applyBorder="1" applyAlignment="1" applyProtection="1">
      <alignment horizontal="center" vertical="center" wrapText="1"/>
    </xf>
    <xf numFmtId="0" fontId="10" fillId="4" borderId="5" xfId="0" applyFont="1" applyFill="1" applyBorder="1" applyAlignment="1" applyProtection="1">
      <alignment horizontal="center" vertical="center" wrapText="1"/>
    </xf>
    <xf numFmtId="0" fontId="10" fillId="4" borderId="33" xfId="0" applyFont="1" applyFill="1" applyBorder="1" applyAlignment="1" applyProtection="1">
      <alignment horizontal="center" vertical="center" wrapText="1"/>
    </xf>
    <xf numFmtId="0" fontId="10" fillId="4" borderId="32" xfId="0" applyFont="1" applyFill="1" applyBorder="1" applyAlignment="1" applyProtection="1">
      <alignment horizontal="center" vertical="center" wrapText="1"/>
    </xf>
    <xf numFmtId="0" fontId="10" fillId="4" borderId="14" xfId="0" applyFont="1" applyFill="1" applyBorder="1" applyAlignment="1" applyProtection="1">
      <alignment horizontal="center" vertical="center" wrapText="1"/>
    </xf>
    <xf numFmtId="0" fontId="10" fillId="0" borderId="34"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29" xfId="0" applyFont="1" applyFill="1" applyBorder="1" applyAlignment="1" applyProtection="1">
      <alignment horizontal="center" vertical="center" wrapText="1"/>
    </xf>
    <xf numFmtId="0" fontId="10" fillId="0" borderId="35" xfId="0" applyFont="1" applyFill="1" applyBorder="1" applyAlignment="1" applyProtection="1">
      <alignment horizontal="center" vertical="center" wrapText="1"/>
    </xf>
    <xf numFmtId="0" fontId="10" fillId="0" borderId="13"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xf>
    <xf numFmtId="0" fontId="10" fillId="0" borderId="5" xfId="0" applyFont="1" applyFill="1" applyBorder="1" applyAlignment="1" applyProtection="1">
      <alignment vertical="center" wrapText="1"/>
    </xf>
    <xf numFmtId="0" fontId="11" fillId="5" borderId="1" xfId="0" applyFont="1" applyFill="1" applyBorder="1" applyAlignment="1" applyProtection="1">
      <alignment horizontal="center" vertical="center"/>
    </xf>
    <xf numFmtId="0" fontId="11" fillId="5" borderId="2" xfId="0" applyFont="1" applyFill="1" applyBorder="1" applyAlignment="1" applyProtection="1">
      <alignment horizontal="left" vertical="center" indent="1"/>
    </xf>
    <xf numFmtId="0" fontId="11" fillId="5" borderId="2" xfId="0" applyFont="1" applyFill="1" applyBorder="1" applyAlignment="1" applyProtection="1">
      <alignment vertical="center"/>
    </xf>
    <xf numFmtId="0" fontId="11" fillId="5" borderId="2" xfId="0" applyFont="1" applyFill="1" applyBorder="1" applyAlignment="1" applyProtection="1">
      <alignment horizontal="center" vertical="center"/>
    </xf>
    <xf numFmtId="0" fontId="10" fillId="0" borderId="17" xfId="0" applyFont="1" applyFill="1" applyBorder="1" applyAlignment="1" applyProtection="1">
      <alignment horizontal="center" vertical="center" wrapText="1"/>
    </xf>
    <xf numFmtId="0" fontId="10" fillId="0" borderId="18" xfId="0" applyFont="1" applyFill="1" applyBorder="1" applyAlignment="1" applyProtection="1">
      <alignment horizontal="left" vertical="center"/>
    </xf>
    <xf numFmtId="0" fontId="10" fillId="0" borderId="18" xfId="0" applyFont="1" applyFill="1" applyBorder="1" applyAlignment="1" applyProtection="1">
      <alignment horizontal="left" vertical="center" wrapText="1" indent="1"/>
    </xf>
    <xf numFmtId="0" fontId="10" fillId="4" borderId="19" xfId="0" applyFont="1"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10" fillId="4" borderId="11" xfId="0" applyFont="1" applyFill="1" applyBorder="1" applyAlignment="1" applyProtection="1">
      <alignment horizontal="left" vertical="center" wrapText="1" indent="1"/>
    </xf>
    <xf numFmtId="0" fontId="10" fillId="0" borderId="18" xfId="0" applyFont="1" applyFill="1" applyBorder="1" applyAlignment="1" applyProtection="1">
      <alignment vertical="center"/>
    </xf>
    <xf numFmtId="0" fontId="10" fillId="4" borderId="17" xfId="0" applyFont="1" applyFill="1" applyBorder="1" applyAlignment="1" applyProtection="1">
      <alignment horizontal="center" vertical="center" wrapText="1"/>
    </xf>
    <xf numFmtId="0" fontId="10" fillId="4" borderId="18" xfId="0" applyFont="1" applyFill="1" applyBorder="1" applyAlignment="1" applyProtection="1">
      <alignment horizontal="left" vertical="center"/>
    </xf>
    <xf numFmtId="0" fontId="10" fillId="4" borderId="18" xfId="0" applyFont="1" applyFill="1" applyBorder="1" applyAlignment="1" applyProtection="1">
      <alignment horizontal="left" vertical="center" wrapText="1" indent="1"/>
    </xf>
    <xf numFmtId="0" fontId="10" fillId="0" borderId="11" xfId="0" applyFont="1" applyFill="1" applyBorder="1" applyAlignment="1" applyProtection="1">
      <alignment horizontal="left" vertical="center" wrapText="1" indent="1"/>
    </xf>
    <xf numFmtId="0" fontId="10" fillId="4" borderId="18" xfId="0" applyFont="1" applyFill="1" applyBorder="1" applyAlignment="1" applyProtection="1">
      <alignment vertical="center"/>
    </xf>
    <xf numFmtId="0" fontId="10" fillId="4" borderId="10" xfId="0" applyFont="1" applyFill="1" applyBorder="1" applyAlignment="1" applyProtection="1">
      <alignment horizontal="center" vertical="center" wrapText="1"/>
    </xf>
    <xf numFmtId="0" fontId="10" fillId="4" borderId="11" xfId="0" applyFont="1" applyFill="1" applyBorder="1" applyAlignment="1" applyProtection="1">
      <alignment vertical="center"/>
    </xf>
    <xf numFmtId="0" fontId="10" fillId="4" borderId="11" xfId="0" applyFont="1" applyFill="1" applyBorder="1" applyAlignment="1" applyProtection="1">
      <alignment horizontal="center" vertical="center" wrapText="1"/>
    </xf>
    <xf numFmtId="0" fontId="3" fillId="3" borderId="0" xfId="0" applyFont="1" applyFill="1" applyAlignment="1">
      <alignment horizontal="center" vertical="center"/>
    </xf>
    <xf numFmtId="0" fontId="10" fillId="0" borderId="26" xfId="0" applyFont="1" applyFill="1" applyBorder="1" applyAlignment="1" applyProtection="1">
      <alignment horizontal="left" vertical="center" wrapText="1"/>
    </xf>
    <xf numFmtId="0" fontId="10" fillId="4" borderId="11" xfId="0" applyFont="1" applyFill="1" applyBorder="1" applyAlignment="1" applyProtection="1">
      <alignment horizontal="left" vertical="center" wrapText="1"/>
      <protection locked="0"/>
    </xf>
    <xf numFmtId="0" fontId="10" fillId="4" borderId="25" xfId="0" applyFont="1" applyFill="1" applyBorder="1" applyAlignment="1" applyProtection="1">
      <alignment horizontal="left" vertical="center" wrapText="1"/>
      <protection locked="0"/>
    </xf>
    <xf numFmtId="0" fontId="10" fillId="4" borderId="22" xfId="0" applyFont="1" applyFill="1" applyBorder="1" applyAlignment="1" applyProtection="1">
      <alignment horizontal="left" vertical="center" wrapText="1"/>
      <protection locked="0"/>
    </xf>
    <xf numFmtId="0" fontId="10" fillId="4" borderId="23" xfId="0" applyFont="1" applyFill="1" applyBorder="1" applyAlignment="1" applyProtection="1">
      <alignment horizontal="left" vertical="center" wrapText="1"/>
      <protection locked="0"/>
    </xf>
    <xf numFmtId="0" fontId="10" fillId="4" borderId="8" xfId="0" applyFont="1" applyFill="1" applyBorder="1" applyAlignment="1" applyProtection="1">
      <alignment horizontal="center" vertical="center" wrapText="1"/>
      <protection locked="0"/>
    </xf>
    <xf numFmtId="0" fontId="10" fillId="4" borderId="9"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0" borderId="16" xfId="0" applyFont="1" applyFill="1" applyBorder="1" applyAlignment="1" applyProtection="1">
      <alignment horizontal="center" vertical="center" wrapText="1"/>
      <protection locked="0"/>
    </xf>
    <xf numFmtId="0" fontId="10" fillId="0" borderId="20" xfId="0" applyFont="1" applyFill="1" applyBorder="1" applyAlignment="1" applyProtection="1">
      <alignment horizontal="center" vertical="center" wrapText="1"/>
      <protection locked="0"/>
    </xf>
    <xf numFmtId="0" fontId="10" fillId="0" borderId="21" xfId="0" applyFont="1" applyFill="1" applyBorder="1" applyAlignment="1" applyProtection="1">
      <alignment horizontal="center" vertical="center" wrapText="1"/>
      <protection locked="0"/>
    </xf>
    <xf numFmtId="0" fontId="10" fillId="4" borderId="5" xfId="0" applyFont="1" applyFill="1" applyBorder="1" applyAlignment="1" applyProtection="1">
      <alignment horizontal="left" vertical="center" wrapText="1"/>
    </xf>
    <xf numFmtId="0" fontId="10" fillId="4" borderId="33" xfId="0" applyFont="1" applyFill="1" applyBorder="1" applyAlignment="1" applyProtection="1">
      <alignment horizontal="left" vertical="center" wrapText="1"/>
    </xf>
    <xf numFmtId="0" fontId="11" fillId="5" borderId="3"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10" fillId="4" borderId="12" xfId="0" applyFont="1" applyFill="1" applyBorder="1" applyAlignment="1" applyProtection="1">
      <alignment horizontal="left" vertical="center" wrapText="1"/>
      <protection locked="0"/>
    </xf>
    <xf numFmtId="0" fontId="10" fillId="4" borderId="24" xfId="0" applyFont="1" applyFill="1" applyBorder="1" applyAlignment="1" applyProtection="1">
      <alignment horizontal="left" vertical="center" wrapText="1"/>
      <protection locked="0"/>
    </xf>
    <xf numFmtId="0" fontId="10" fillId="4" borderId="32" xfId="0" applyFont="1" applyFill="1" applyBorder="1" applyAlignment="1" applyProtection="1">
      <alignment horizontal="left" vertical="center" wrapText="1"/>
    </xf>
    <xf numFmtId="0" fontId="1" fillId="2" borderId="0" xfId="0" applyFont="1" applyFill="1" applyAlignment="1">
      <alignment horizontal="left" vertical="center" wrapText="1"/>
    </xf>
    <xf numFmtId="0" fontId="4" fillId="3" borderId="0" xfId="0" applyFont="1" applyFill="1" applyAlignment="1">
      <alignment horizontal="left" vertical="center"/>
    </xf>
    <xf numFmtId="0" fontId="3" fillId="3" borderId="0" xfId="0" applyFont="1" applyFill="1" applyAlignment="1">
      <alignment horizontal="center" vertical="center"/>
    </xf>
    <xf numFmtId="0" fontId="5" fillId="3" borderId="0" xfId="0" applyFont="1" applyFill="1" applyAlignment="1">
      <alignment horizontal="center"/>
    </xf>
    <xf numFmtId="0" fontId="10" fillId="4" borderId="0" xfId="0" applyFont="1" applyFill="1" applyBorder="1" applyAlignment="1">
      <alignment horizontal="left" vertical="center" wrapText="1"/>
    </xf>
    <xf numFmtId="0" fontId="10" fillId="4" borderId="0" xfId="0" applyFont="1" applyFill="1" applyAlignment="1" applyProtection="1">
      <alignment horizontal="left" vertical="center" wrapText="1"/>
      <protection locked="0"/>
    </xf>
    <xf numFmtId="0" fontId="10" fillId="4" borderId="31" xfId="0" applyFont="1" applyFill="1" applyBorder="1" applyAlignment="1" applyProtection="1">
      <alignment horizontal="left" vertical="center" wrapText="1"/>
    </xf>
    <xf numFmtId="0" fontId="10" fillId="4" borderId="6" xfId="0" applyFont="1" applyFill="1" applyBorder="1" applyAlignment="1" applyProtection="1">
      <alignment horizontal="center" vertical="center" wrapText="1"/>
      <protection locked="0"/>
    </xf>
    <xf numFmtId="0" fontId="10" fillId="4" borderId="7" xfId="0" applyFont="1" applyFill="1" applyBorder="1" applyAlignment="1" applyProtection="1">
      <alignment horizontal="center" vertical="center" wrapText="1"/>
      <protection locked="0"/>
    </xf>
    <xf numFmtId="0" fontId="10" fillId="0" borderId="11" xfId="0" applyFont="1" applyFill="1" applyBorder="1" applyAlignment="1">
      <alignment horizontal="left" vertical="center" wrapText="1"/>
    </xf>
    <xf numFmtId="0" fontId="14" fillId="3" borderId="0" xfId="0" applyFont="1" applyFill="1" applyAlignment="1">
      <alignment horizontal="center" vertical="center" wrapText="1"/>
    </xf>
    <xf numFmtId="0" fontId="10" fillId="0" borderId="14" xfId="0" applyFont="1" applyFill="1" applyBorder="1" applyAlignment="1">
      <alignment horizontal="left" vertical="center" wrapText="1"/>
    </xf>
    <xf numFmtId="0" fontId="20" fillId="2" borderId="0" xfId="0" applyFont="1" applyFill="1" applyBorder="1" applyAlignment="1">
      <alignment horizontal="center" vertical="center" wrapText="1" readingOrder="1"/>
    </xf>
    <xf numFmtId="0" fontId="12" fillId="4" borderId="18" xfId="0" applyFont="1" applyFill="1" applyBorder="1" applyAlignment="1">
      <alignment horizontal="center" vertical="center" wrapText="1"/>
    </xf>
    <xf numFmtId="0" fontId="13" fillId="4" borderId="0" xfId="0" applyFont="1" applyFill="1" applyBorder="1" applyAlignment="1">
      <alignment horizontal="left" vertical="center" wrapText="1"/>
    </xf>
  </cellXfs>
  <cellStyles count="1">
    <cellStyle name="Normal" xfId="0" builtinId="0"/>
  </cellStyles>
  <dxfs count="16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i/>
        <color rgb="FFFF0000"/>
      </font>
    </dxf>
    <dxf>
      <font>
        <strike val="0"/>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4" tint="0.79998168889431442"/>
      </font>
    </dxf>
    <dxf>
      <font>
        <color theme="9" tint="0.79998168889431442"/>
      </font>
    </dxf>
    <dxf>
      <font>
        <color theme="0"/>
      </font>
    </dxf>
    <dxf>
      <font>
        <color theme="0"/>
      </font>
    </dxf>
    <dxf>
      <font>
        <color theme="4"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857251</xdr:colOff>
      <xdr:row>0</xdr:row>
      <xdr:rowOff>76200</xdr:rowOff>
    </xdr:from>
    <xdr:to>
      <xdr:col>9</xdr:col>
      <xdr:colOff>556260</xdr:colOff>
      <xdr:row>0</xdr:row>
      <xdr:rowOff>400327</xdr:rowOff>
    </xdr:to>
    <xdr:pic>
      <xdr:nvPicPr>
        <xdr:cNvPr id="5"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941571" y="76200"/>
          <a:ext cx="1992629" cy="3241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0</xdr:colOff>
      <xdr:row>3</xdr:row>
      <xdr:rowOff>0</xdr:rowOff>
    </xdr:from>
    <xdr:to>
      <xdr:col>23</xdr:col>
      <xdr:colOff>85725</xdr:colOff>
      <xdr:row>21</xdr:row>
      <xdr:rowOff>133351</xdr:rowOff>
    </xdr:to>
    <xdr:sp macro="" textlink="">
      <xdr:nvSpPr>
        <xdr:cNvPr id="6" name="TextBox 5"/>
        <xdr:cNvSpPr txBox="1"/>
      </xdr:nvSpPr>
      <xdr:spPr>
        <a:xfrm>
          <a:off x="8039100" y="857250"/>
          <a:ext cx="6791325" cy="438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endParaRPr>
        </a:p>
        <a:p>
          <a:r>
            <a:rPr lang="en-AU" sz="1100">
              <a:solidFill>
                <a:schemeClr val="dk1"/>
              </a:solidFill>
              <a:effectLst/>
              <a:latin typeface="+mn-lt"/>
              <a:ea typeface="+mn-ea"/>
              <a:cs typeface="+mn-cs"/>
            </a:rPr>
            <a:t>Please use this Enrolment Planner to determine the order of study for full-time progression.  Please note that units</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are not available every semester, so it is important to review your enrolments to ensure they are correct. </a:t>
          </a:r>
          <a:endParaRPr lang="en-AU" sz="1000">
            <a:effectLst/>
          </a:endParaRPr>
        </a:p>
        <a:p>
          <a:r>
            <a:rPr lang="en-AU" sz="1100" b="0" i="0">
              <a:solidFill>
                <a:schemeClr val="dk1"/>
              </a:solidFill>
              <a:effectLst/>
              <a:latin typeface="+mn-lt"/>
              <a:ea typeface="+mn-ea"/>
              <a:cs typeface="+mn-cs"/>
            </a:rPr>
            <a:t>The</a:t>
          </a:r>
          <a:r>
            <a:rPr lang="en-AU" sz="1100" b="0" i="0" baseline="0">
              <a:solidFill>
                <a:schemeClr val="dk1"/>
              </a:solidFill>
              <a:effectLst/>
              <a:latin typeface="+mn-lt"/>
              <a:ea typeface="+mn-ea"/>
              <a:cs typeface="+mn-cs"/>
            </a:rPr>
            <a:t> standard f</a:t>
          </a:r>
          <a:r>
            <a:rPr lang="en-AU" sz="1100" b="0" i="0">
              <a:solidFill>
                <a:schemeClr val="dk1"/>
              </a:solidFill>
              <a:effectLst/>
              <a:latin typeface="+mn-lt"/>
              <a:ea typeface="+mn-ea"/>
              <a:cs typeface="+mn-cs"/>
            </a:rPr>
            <a:t>ull-time</a:t>
          </a:r>
          <a:r>
            <a:rPr lang="en-AU" sz="1100" b="0" i="0" baseline="0">
              <a:solidFill>
                <a:schemeClr val="dk1"/>
              </a:solidFill>
              <a:effectLst/>
              <a:latin typeface="+mn-lt"/>
              <a:ea typeface="+mn-ea"/>
              <a:cs typeface="+mn-cs"/>
            </a:rPr>
            <a:t> study load is four units per semester. </a:t>
          </a:r>
          <a:endParaRPr lang="en-AU" sz="1100">
            <a:solidFill>
              <a:schemeClr val="dk1"/>
            </a:solidFill>
            <a:effectLst/>
            <a:latin typeface="+mn-lt"/>
            <a:ea typeface="+mn-ea"/>
            <a:cs typeface="+mn-cs"/>
          </a:endParaRPr>
        </a:p>
        <a:p>
          <a:endParaRPr lang="en-AU" sz="1100" b="0"/>
        </a:p>
        <a:p>
          <a:r>
            <a:rPr lang="en-AU" sz="1100" b="1"/>
            <a:t>Placements</a:t>
          </a:r>
        </a:p>
        <a:p>
          <a:r>
            <a:rPr lang="en-AU" sz="1100" baseline="0">
              <a:solidFill>
                <a:schemeClr val="dk1"/>
              </a:solidFill>
              <a:effectLst/>
              <a:latin typeface="+mn-lt"/>
              <a:ea typeface="+mn-ea"/>
              <a:cs typeface="+mn-cs"/>
            </a:rPr>
            <a:t>Please note that there are specific requirements for undertaking each professional experience placement. Please refer to the placement FAQs for more information:</a:t>
          </a:r>
          <a:r>
            <a:rPr lang="en-AU" sz="1100" b="1">
              <a:solidFill>
                <a:schemeClr val="dk1"/>
              </a:solidFill>
              <a:effectLst/>
              <a:latin typeface="+mn-lt"/>
              <a:ea typeface="+mn-ea"/>
              <a:cs typeface="+mn-cs"/>
            </a:rPr>
            <a:t> </a:t>
          </a:r>
          <a:r>
            <a:rPr lang="en-AU" sz="1100" b="1">
              <a:solidFill>
                <a:srgbClr val="0070C0"/>
              </a:solidFill>
              <a:effectLst/>
              <a:latin typeface="+mn-lt"/>
              <a:ea typeface="+mn-ea"/>
              <a:cs typeface="+mn-cs"/>
            </a:rPr>
            <a:t>https://humanities.curtin.edu.au/industry/industry-partnerships/professional-experience/</a:t>
          </a:r>
          <a:endParaRPr lang="en-AU">
            <a:solidFill>
              <a:srgbClr val="0070C0"/>
            </a:solidFill>
            <a:effectLst/>
          </a:endParaRPr>
        </a:p>
        <a:p>
          <a:endParaRPr lang="en-AU" sz="1100" b="0"/>
        </a:p>
        <a:p>
          <a:r>
            <a:rPr lang="en-AU" sz="1100" b="1"/>
            <a:t>Pre-requisites</a:t>
          </a:r>
        </a:p>
        <a:p>
          <a:r>
            <a:rPr lang="en-AU" sz="1100" b="0"/>
            <a:t>Students</a:t>
          </a:r>
          <a:r>
            <a:rPr lang="en-AU" sz="1100" b="0" baseline="0"/>
            <a:t> who commence mid-year undertake their practical placements 2 and 3 in a different order; as such, the pre-requisites change slightly. Please check the Handbook to ensure you have met the required pre-requisites. </a:t>
          </a:r>
          <a:endParaRPr lang="en-AU"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Teaching%20&amp;%20Learning/Teaching%20Support/Study%20Plan%20Templates/B.Ed%20Secondary/2020%20BEd%20(Sec)%20B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D/Teaching%20&amp;%20Learning/Teaching%20Support/Study%20Plan%20Templates/New%20Enrolment%20Planners/Enrolment%20Planner%20PrimaryECE%20OU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Mid-Year Entry"/>
      <sheetName val="Unitsets - Staff only"/>
      <sheetName val="Handbook - staff only"/>
      <sheetName val="Transition Info - Staff only"/>
    </sheetNames>
    <sheetDataSet>
      <sheetData sheetId="0"/>
      <sheetData sheetId="1"/>
      <sheetData sheetId="2">
        <row r="2">
          <cell r="F2" t="str">
            <v>ARTDRAM</v>
          </cell>
          <cell r="G2" t="str">
            <v>ARTMEDI</v>
          </cell>
          <cell r="H2" t="str">
            <v>ARTVISA</v>
          </cell>
          <cell r="I2" t="str">
            <v>ENGLISH</v>
          </cell>
          <cell r="J2" t="str">
            <v>HASECON</v>
          </cell>
          <cell r="K2" t="str">
            <v>HASGEOG</v>
          </cell>
          <cell r="L2" t="str">
            <v>HASHIST</v>
          </cell>
          <cell r="M2" t="str">
            <v>HASPOLA</v>
          </cell>
          <cell r="N2" t="str">
            <v>MATHS</v>
          </cell>
          <cell r="O2" t="str">
            <v>SCIBIOL</v>
          </cell>
          <cell r="P2" t="str">
            <v>SCICHEM</v>
          </cell>
          <cell r="Q2" t="str">
            <v>SCIHUMB</v>
          </cell>
          <cell r="R2" t="str">
            <v>SCIPHYS</v>
          </cell>
          <cell r="S2" t="str">
            <v>SCIPSYC</v>
          </cell>
          <cell r="U2" t="str">
            <v>STRU-PARTM</v>
          </cell>
          <cell r="V2" t="str">
            <v>STRU-VARTM</v>
          </cell>
          <cell r="W2" t="str">
            <v>STRU-PSCIM</v>
          </cell>
          <cell r="X2" t="str">
            <v>STRU-BSCIM</v>
          </cell>
          <cell r="Y2" t="str">
            <v>STRU-PSYCM</v>
          </cell>
          <cell r="Z2" t="str">
            <v>STRU-SOSCM</v>
          </cell>
          <cell r="AA2" t="str">
            <v>STRU-HUMAM</v>
          </cell>
          <cell r="AB2" t="str">
            <v>STRU-ENGLM</v>
          </cell>
          <cell r="AC2" t="str">
            <v>STRU-MATHM</v>
          </cell>
          <cell r="AD2" t="str">
            <v>MATHPHYS</v>
          </cell>
          <cell r="AE2" t="str">
            <v>STRU-PARTB</v>
          </cell>
          <cell r="AF2" t="str">
            <v>STRU-VARTB</v>
          </cell>
          <cell r="AG2" t="str">
            <v>STRU-ENGLB</v>
          </cell>
          <cell r="AH2" t="str">
            <v>STRU-ECOB1</v>
          </cell>
          <cell r="AI2" t="str">
            <v>STRU-GEOB1</v>
          </cell>
          <cell r="AJ2" t="str">
            <v>STRU-HISB1</v>
          </cell>
          <cell r="AK2" t="str">
            <v>STRU-POLB1</v>
          </cell>
          <cell r="AL2" t="str">
            <v>STRU-MATHB</v>
          </cell>
          <cell r="AM2" t="str">
            <v>STRU-BIOLB</v>
          </cell>
          <cell r="AN2" t="str">
            <v>STRU-CHEMB</v>
          </cell>
          <cell r="AO2" t="str">
            <v>STRU-HUMBB</v>
          </cell>
          <cell r="AP2" t="str">
            <v>STRU-PSYCB</v>
          </cell>
          <cell r="AQ2" t="str">
            <v>STRU-EDART</v>
          </cell>
          <cell r="AR2" t="str">
            <v>STRU-EDENG</v>
          </cell>
          <cell r="AS2" t="str">
            <v>STRU-EDHAS</v>
          </cell>
          <cell r="AT2" t="str">
            <v>STRU-EDMAT</v>
          </cell>
          <cell r="AU2" t="str">
            <v>STRU-EDSCI</v>
          </cell>
        </row>
        <row r="3">
          <cell r="F3" t="str">
            <v>THTR1002 Devising Fundamentals</v>
          </cell>
          <cell r="G3" t="str">
            <v>SCST1000 Introduction to Screen Creativity</v>
          </cell>
          <cell r="H3" t="str">
            <v>VISA1004 Fine Art Studio Methods</v>
          </cell>
          <cell r="I3" t="str">
            <v>CWRI1003 Engaging Narrative</v>
          </cell>
          <cell r="J3" t="str">
            <v>ECON1000 Introductory Economics</v>
          </cell>
          <cell r="K3" t="str">
            <v>PHGY1000 Physical Geography</v>
          </cell>
          <cell r="L3" t="str">
            <v>INTR1001 Australia and Asia Transformed</v>
          </cell>
          <cell r="M3" t="str">
            <v>ANTH1001 Society and Culture in a Globalising World</v>
          </cell>
          <cell r="N3" t="str">
            <v>MATH1016 Calculus 1</v>
          </cell>
          <cell r="O3" t="str">
            <v>BCCB1000 Cell Biology</v>
          </cell>
          <cell r="P3" t="str">
            <v>CHEM1000 Principles and Processes in Chemistry</v>
          </cell>
          <cell r="Q3" t="str">
            <v>HUMB1000 Human Structure and Function</v>
          </cell>
          <cell r="R3" t="str">
            <v>MATH1015 Linear Algebra 1</v>
          </cell>
          <cell r="S3" t="str">
            <v>PSYC1001 Foundations of Psychology</v>
          </cell>
          <cell r="U3" t="str">
            <v>SPRO1000 Introduction to Screen Practice</v>
          </cell>
          <cell r="V3" t="str">
            <v>VISA1004 Fine Art Studio Methods</v>
          </cell>
          <cell r="W3" t="str">
            <v>CHEM1000 Principles and Processes in Chemistry</v>
          </cell>
          <cell r="X3" t="str">
            <v>HUMB1000 Human Structure and Function</v>
          </cell>
          <cell r="Y3" t="str">
            <v>PSYC1001 Foundations of Psychology</v>
          </cell>
          <cell r="Z3" t="str">
            <v>PHGY1000 Physical Geography</v>
          </cell>
          <cell r="AA3" t="str">
            <v>ANTH1001 Society and Culture in a Globalising World</v>
          </cell>
          <cell r="AB3" t="str">
            <v>CWRI1003 Engaging Narrative</v>
          </cell>
          <cell r="AC3" t="str">
            <v>MATH1016 Calculus 1</v>
          </cell>
          <cell r="AD3" t="str">
            <v>MATH1016 Calculus 1</v>
          </cell>
          <cell r="AE3" t="str">
            <v>EDUC1029 Performing Arts for Educators</v>
          </cell>
          <cell r="AF3" t="str">
            <v>EDUC1029 Performing Arts for Educators</v>
          </cell>
          <cell r="AG3" t="str">
            <v>COMS1010 Academic and Professional Communications</v>
          </cell>
          <cell r="AH3" t="str">
            <v>EDUC1027 Educators Inquiring About the World</v>
          </cell>
          <cell r="AI3" t="str">
            <v>EDUC1027 Educators Inquiring About the World</v>
          </cell>
          <cell r="AJ3" t="str">
            <v>EDUC1027 Educators Inquiring About the World</v>
          </cell>
          <cell r="AK3" t="str">
            <v>EDUC1027 Educators Inquiring About the World</v>
          </cell>
          <cell r="AL3" t="str">
            <v>MATH1015 Linear Algebra 1</v>
          </cell>
          <cell r="AM3" t="str">
            <v>EDUC1027 Educators Inquiring About the World</v>
          </cell>
          <cell r="AN3" t="str">
            <v>EDUC1027 Educators Inquiring About the World</v>
          </cell>
          <cell r="AO3" t="str">
            <v>EDUC1027 Educators Inquiring About the World</v>
          </cell>
          <cell r="AP3" t="str">
            <v>EDUC1027 Educators Inquiring About the World</v>
          </cell>
          <cell r="AQ3" t="str">
            <v>EDUC1029 Performing Arts for Educators</v>
          </cell>
          <cell r="AR3" t="str">
            <v>School of Education Option</v>
          </cell>
          <cell r="AS3" t="str">
            <v>EDUC1027 Educators Inquiring About the World</v>
          </cell>
          <cell r="AT3" t="str">
            <v>School of Education Option</v>
          </cell>
          <cell r="AU3" t="str">
            <v>EDUC1027 Educators Inquiring About the World</v>
          </cell>
        </row>
        <row r="4">
          <cell r="C4" t="str">
            <v>Click &amp; choose from the drop-down</v>
          </cell>
          <cell r="D4" t="str">
            <v>NIL</v>
          </cell>
          <cell r="F4" t="str">
            <v>EDSC4032 Curriculum and Instruction in Lower Secondary: The Arts</v>
          </cell>
          <cell r="G4" t="str">
            <v>EDSC4032 Curriculum and Instruction in Lower Secondary: The Arts</v>
          </cell>
          <cell r="H4" t="str">
            <v>EDSC4032 Curriculum and Instruction in Lower Secondary: The Arts</v>
          </cell>
          <cell r="I4" t="str">
            <v>EDSC4030 Curriculum and Instruction Lower Secondary: English</v>
          </cell>
          <cell r="J4" t="str">
            <v>EDSC4024 Curriculum and Instruction Lower Secondary: HASS</v>
          </cell>
          <cell r="K4" t="str">
            <v>EDSC4024 Curriculum and Instruction Lower Secondary: HASS</v>
          </cell>
          <cell r="L4" t="str">
            <v>EDSC4024 Curriculum and Instruction Lower Secondary: HASS</v>
          </cell>
          <cell r="M4" t="str">
            <v>EDSC4024 Curriculum and Instruction Lower Secondary: HASS</v>
          </cell>
          <cell r="N4" t="str">
            <v>EDSC4020 Curriculum and Instruction Lower Secondary: Mathematics</v>
          </cell>
          <cell r="O4" t="str">
            <v>EDSC4022 Curriculum &amp; Instruction in Lower Secondary: Science</v>
          </cell>
          <cell r="P4" t="str">
            <v>EDSC4022 Curriculum &amp; Instruction in Lower Secondary: Science</v>
          </cell>
          <cell r="Q4" t="str">
            <v>EDSC4022 Curriculum &amp; Instruction in Lower Secondary: Science</v>
          </cell>
          <cell r="R4" t="str">
            <v>EDSC4022 Curriculum &amp; Instruction in Lower Secondary: Science</v>
          </cell>
          <cell r="S4" t="str">
            <v>EDSC4022 Curriculum &amp; Instruction in Lower Secondary: Science</v>
          </cell>
          <cell r="U4" t="str">
            <v>THTR1001 Acting Fundamentals</v>
          </cell>
          <cell r="V4" t="str">
            <v>VISA1003 Drawing</v>
          </cell>
          <cell r="W4" t="str">
            <v>PHYS1005 Physics 1</v>
          </cell>
          <cell r="X4" t="str">
            <v>BIOL1000 Functional Biology</v>
          </cell>
          <cell r="Y4" t="str">
            <v>PSYC1000 Introduction to Psychology</v>
          </cell>
          <cell r="Z4" t="str">
            <v>ECON1000 Introductory Economics</v>
          </cell>
          <cell r="AA4" t="str">
            <v>HIST1000 Legacies of Empire</v>
          </cell>
          <cell r="AB4" t="str">
            <v>LCST1004 Introduction to Cultural Studies</v>
          </cell>
          <cell r="AC4" t="str">
            <v>STAT1005 Introduction to Probability and Data Analysis</v>
          </cell>
          <cell r="AD4" t="str">
            <v>MATH2009 Calculus 2</v>
          </cell>
          <cell r="AE4" t="str">
            <v>VISA1004 Fine Art Studio Materials</v>
          </cell>
          <cell r="AF4" t="str">
            <v>VISA1005 Fine Art Studio Materials</v>
          </cell>
          <cell r="AG4" t="str">
            <v>CWRI2000 Popular Music and Identity</v>
          </cell>
          <cell r="AH4" t="str">
            <v>GEOG1000 Human Geography</v>
          </cell>
          <cell r="AI4" t="str">
            <v>ECON1000 Introductory Economics</v>
          </cell>
          <cell r="AJ4" t="str">
            <v>INDS2003 Nyungar Culture and Identity</v>
          </cell>
          <cell r="AK4" t="str">
            <v>ECON1000 Introductory Economics</v>
          </cell>
          <cell r="AL4" t="str">
            <v>STAT1003 Introduction to Data Science</v>
          </cell>
          <cell r="AM4" t="str">
            <v>STAT1005 Introduction to Probability and Data Analysis</v>
          </cell>
          <cell r="AN4" t="str">
            <v>CHEM1001 Biological Chemistry</v>
          </cell>
          <cell r="AO4" t="str">
            <v>MEDI1000 Foundations of Biomedical Science</v>
          </cell>
          <cell r="AP4" t="str">
            <v>EPID1000 Foundations of Biostatistics and Epidemiology</v>
          </cell>
          <cell r="AQ4" t="str">
            <v>School of Education Option</v>
          </cell>
          <cell r="AR4" t="str">
            <v>School of Education Option</v>
          </cell>
          <cell r="AS4" t="str">
            <v>EDPR3003 Inquiry in the Humanities and Social Sciences Classroom</v>
          </cell>
          <cell r="AT4" t="str">
            <v>School of Education Option</v>
          </cell>
          <cell r="AU4" t="str">
            <v>School of Education Option</v>
          </cell>
        </row>
        <row r="5">
          <cell r="C5" t="str">
            <v>The Arts (Drama)</v>
          </cell>
          <cell r="D5" t="str">
            <v>ARTDRAM</v>
          </cell>
          <cell r="F5" t="str">
            <v>THTR1001 Acting Fundamentals</v>
          </cell>
          <cell r="G5" t="str">
            <v>SPRO1000 Introduction to Screen Industries</v>
          </cell>
          <cell r="H5" t="str">
            <v>VISA1003 Drawing</v>
          </cell>
          <cell r="I5" t="str">
            <v>LCST1004 Introduction to Cultural Studies</v>
          </cell>
          <cell r="J5" t="str">
            <v>ECON2004 Microeconomic Principles</v>
          </cell>
          <cell r="K5" t="str">
            <v>GEOG1000 Human Geography</v>
          </cell>
          <cell r="L5" t="str">
            <v>HIST1000 Legacies of Empire</v>
          </cell>
          <cell r="M5" t="str">
            <v>BLAW1004 Business Law</v>
          </cell>
          <cell r="N5" t="str">
            <v>STAT1005 Introduction to Probability and Data Analysis</v>
          </cell>
          <cell r="O5" t="str">
            <v>BIOL1000 Functional Biology</v>
          </cell>
          <cell r="P5" t="str">
            <v>CHEM1002 Reactivity and Function in Chemistry</v>
          </cell>
          <cell r="Q5" t="str">
            <v>HUMB1001 Integrated Systems Anatomy and Physiology</v>
          </cell>
          <cell r="R5" t="str">
            <v>PHYS1005 Physics 1</v>
          </cell>
          <cell r="S5" t="str">
            <v>PSYC1000 Introduction to Psychology</v>
          </cell>
          <cell r="U5" t="str">
            <v>SPRO2000 Television Production Workshop</v>
          </cell>
          <cell r="V5" t="str">
            <v>VISA2006 Fine Art Studio Extension</v>
          </cell>
          <cell r="W5" t="str">
            <v>CHEM2001 Materials Chemistry</v>
          </cell>
          <cell r="X5" t="str">
            <v>BOTA2000 Plant Diversity and Adaptation</v>
          </cell>
          <cell r="Y5" t="str">
            <v>ANTH3003 Human Rights and Social Justice</v>
          </cell>
          <cell r="Z5" t="str">
            <v>ANTH3003 Human Rights and Social Justice</v>
          </cell>
          <cell r="AA5" t="str">
            <v>HIST2000 Twentieth Century Australia</v>
          </cell>
          <cell r="AB5" t="str">
            <v>LCST2002 Unruly Bodies</v>
          </cell>
          <cell r="AC5" t="str">
            <v>MATH2000 Network Optimisation</v>
          </cell>
          <cell r="AD5" t="str">
            <v>MATH2000 Network Optimisation</v>
          </cell>
          <cell r="AE5" t="str">
            <v>SPRO2004 Creative Documentary and Actualities</v>
          </cell>
          <cell r="AF5" t="str">
            <v>VISA2007 Fine Art Project</v>
          </cell>
          <cell r="AG5" t="str">
            <v>LCST2003 Creativity, Subversion and Taste</v>
          </cell>
          <cell r="AH5" t="str">
            <v>HIST2000 Twentieth Century Australia</v>
          </cell>
          <cell r="AI5" t="str">
            <v>HIST2000 Twentieth Century Australia</v>
          </cell>
          <cell r="AJ5" t="str">
            <v>PHGY2000 Natural Hazards</v>
          </cell>
          <cell r="AK5" t="str">
            <v>HIST2000 Twentieth Century Australia</v>
          </cell>
          <cell r="AL5" t="str">
            <v>EDPR2004 Children as Mathematical Learners</v>
          </cell>
          <cell r="AM5" t="str">
            <v>EDPR2000 Inquiry in the Science Classroom</v>
          </cell>
          <cell r="AN5" t="str">
            <v>EDPR2000 Inquiry in the Science Classroom</v>
          </cell>
          <cell r="AO5" t="str">
            <v>EDPR2000 Inquiry in the Science Classroom</v>
          </cell>
          <cell r="AP5" t="str">
            <v>EDPR2000 Inquiry in the Science Classroom</v>
          </cell>
          <cell r="AQ5" t="str">
            <v>School of Education Option</v>
          </cell>
          <cell r="AR5" t="str">
            <v>School of Education Option</v>
          </cell>
          <cell r="AS5" t="str">
            <v>School of Education Option</v>
          </cell>
          <cell r="AT5" t="str">
            <v>EDPR2004 Children as Mathematical Learners</v>
          </cell>
          <cell r="AU5" t="str">
            <v>EDPR2000 Inquiry in the Science Classroom</v>
          </cell>
        </row>
        <row r="6">
          <cell r="C6" t="str">
            <v>The Arts (Media)</v>
          </cell>
          <cell r="D6" t="str">
            <v>ARTMEDI</v>
          </cell>
          <cell r="F6" t="str">
            <v xml:space="preserve">THTR2001 Acting </v>
          </cell>
          <cell r="G6" t="str">
            <v>SPRO2000 Television Production Workshop</v>
          </cell>
          <cell r="H6" t="str">
            <v>VISA2006 Fine Art Studio Extension</v>
          </cell>
          <cell r="I6" t="str">
            <v>LCST2002 Unruly Bodies</v>
          </cell>
          <cell r="J6" t="str">
            <v>ECON2001 Macroeconomic Principles</v>
          </cell>
          <cell r="K6" t="str">
            <v>PHGY2000 Natural Hazards</v>
          </cell>
          <cell r="L6" t="str">
            <v>HIST2000 Twentieth Century Australia</v>
          </cell>
          <cell r="M6" t="str">
            <v>ANTH3003 Human Rights and Social Justice</v>
          </cell>
          <cell r="N6" t="str">
            <v>MATH2000 Network Optimisation</v>
          </cell>
          <cell r="O6" t="str">
            <v>BOTA2000 Plant Diversity and Adaptation</v>
          </cell>
          <cell r="P6" t="str">
            <v>CHEM2005 Analytical Chemistry</v>
          </cell>
          <cell r="Q6" t="str">
            <v>HUMB2003 Physiological Concepts</v>
          </cell>
          <cell r="R6" t="str">
            <v>PHYS1007 Physics 2</v>
          </cell>
          <cell r="S6" t="str">
            <v>ANTH3003 Human Rights and Social Justice</v>
          </cell>
          <cell r="U6" t="str">
            <v>THTR2004 Voice For the Actor</v>
          </cell>
          <cell r="V6" t="str">
            <v>VISA2023 Fine Art Theory and Criticism</v>
          </cell>
          <cell r="W6" t="str">
            <v>ATOC2000 Atmospheric and Oceanographic Sciences</v>
          </cell>
          <cell r="X6" t="str">
            <v>ZOOL2000 Animal Diversity and Evolution OR ECEV2000 Terrestrial Ecology</v>
          </cell>
          <cell r="Y6" t="str">
            <v>PSYC2001 Social Psychology</v>
          </cell>
          <cell r="Z6" t="str">
            <v>INDS2003 Nyungar Culture and Identity</v>
          </cell>
          <cell r="AA6" t="str">
            <v>INDS2003 Nyungar Culture and Identity</v>
          </cell>
          <cell r="AB6" t="str">
            <v>LCST2004 Reality and its Other</v>
          </cell>
          <cell r="AC6" t="str">
            <v>MATH2009 Calculus 2</v>
          </cell>
          <cell r="AD6" t="str">
            <v>STAT1005 Introduction to Probability and Data Analysis</v>
          </cell>
          <cell r="AE6" t="str">
            <v>EDPR3014 Visual and Media Arts Education</v>
          </cell>
          <cell r="AF6" t="str">
            <v>EDPR3014 Visual and Media Arts Education</v>
          </cell>
          <cell r="AG6" t="str">
            <v>EDUC2007 Teaching Language, Literacy and Literature in Junior Primary</v>
          </cell>
          <cell r="AH6" t="str">
            <v>INDS2003 Nyungar Culture and Identity</v>
          </cell>
          <cell r="AI6" t="str">
            <v>INDS2003 Nyungar Culture and Identity</v>
          </cell>
          <cell r="AJ6" t="str">
            <v>ECON1000 Introductory Economics</v>
          </cell>
          <cell r="AK6" t="str">
            <v>GEOG2001 Geographies of Food Security</v>
          </cell>
          <cell r="AL6" t="str">
            <v>STAT2001 Mathematical Statistics</v>
          </cell>
          <cell r="AM6" t="str">
            <v>ENST2002 Wildlife Conservation</v>
          </cell>
          <cell r="AN6" t="str">
            <v>CHEM2000 Chemical Energetics and Kinetics</v>
          </cell>
          <cell r="AO6" t="str">
            <v>GENE2000 Molecular Genetics</v>
          </cell>
          <cell r="AP6" t="str">
            <v>BEHV2000 Psychological Science Experimental Methods</v>
          </cell>
          <cell r="AQ6" t="str">
            <v>EDPR3014 Visual and Media Arts Education</v>
          </cell>
          <cell r="AR6" t="str">
            <v>School of Education Option</v>
          </cell>
          <cell r="AS6" t="str">
            <v>School of Education Option</v>
          </cell>
          <cell r="AT6" t="str">
            <v>School of Education Option</v>
          </cell>
          <cell r="AU6" t="str">
            <v>School of Education Option</v>
          </cell>
        </row>
        <row r="7">
          <cell r="C7" t="str">
            <v>The Arts (Visual Arts)</v>
          </cell>
          <cell r="D7" t="str">
            <v>ARTVISA</v>
          </cell>
          <cell r="F7" t="str">
            <v>EDSC4028 Curriculum and Instruction Senior Secondary: The Arts</v>
          </cell>
          <cell r="G7" t="str">
            <v>EDSC4028 Curriculum and Instruction Senior Secondary: The Arts</v>
          </cell>
          <cell r="H7" t="str">
            <v>EDSC4028 Curriculum and Instruction Senior Secondary: The Arts</v>
          </cell>
          <cell r="I7" t="str">
            <v>EDSC4018 Curriculum and Instruction Senior Secondary: English</v>
          </cell>
          <cell r="J7" t="str">
            <v>EDSC4026 Curriculum and Instruction Senior Secondary: HASS</v>
          </cell>
          <cell r="K7" t="str">
            <v>EDSC4026 Curriculum and Instruction Senior Secondary: HASS</v>
          </cell>
          <cell r="L7" t="str">
            <v>EDSC4026 Curriculum and Instruction Senior Secondary: HASS</v>
          </cell>
          <cell r="M7" t="str">
            <v>EDSC4026 Curriculum and Instruction Senior Secondary: HASS</v>
          </cell>
          <cell r="N7" t="str">
            <v>EDSC4021 Curriculum and Instruction Senior Secondary: Mathematics</v>
          </cell>
          <cell r="O7" t="str">
            <v>EDSC4023 Curriculum and Instruction Senior Secondary: Science</v>
          </cell>
          <cell r="P7" t="str">
            <v>EDSC4023 Curriculum and Instruction Senior Secondary: Science</v>
          </cell>
          <cell r="Q7" t="str">
            <v>EDSC4023 Curriculum and Instruction Senior Secondary: Science</v>
          </cell>
          <cell r="R7" t="str">
            <v>EDSC4023 Curriculum and Instruction Senior Secondary: Science</v>
          </cell>
          <cell r="S7" t="str">
            <v>EDSC4023 Curriculum and Instruction Senior Secondary: Science</v>
          </cell>
          <cell r="U7" t="str">
            <v>EDSC4032 Curriculum and Instruction Lower Secondary: The Arts</v>
          </cell>
          <cell r="V7" t="str">
            <v>EDSC4032 Curriculum and Instruction Lower Secondary: The Arts</v>
          </cell>
          <cell r="W7" t="str">
            <v>EDSC4022 Curriculum and Instruction Lower Secondary: Science</v>
          </cell>
          <cell r="X7" t="str">
            <v>EDSC4022 Curriculum and Instruction Lower Secondary: Science</v>
          </cell>
          <cell r="Y7" t="str">
            <v>EDSC4022 Curriculum and Instruction Lower Secondary: Science</v>
          </cell>
          <cell r="Z7" t="str">
            <v xml:space="preserve">EDSC4024 Curriculum and Instruction Lower Secondary: HASS </v>
          </cell>
          <cell r="AA7" t="str">
            <v xml:space="preserve">EDSC4024 Curriculum and Instruction Lower Secondary: HASS </v>
          </cell>
          <cell r="AB7" t="str">
            <v>EDSC4030 Curriculum and Instruction Lower Secondary: English</v>
          </cell>
          <cell r="AC7" t="str">
            <v>EDSC4020 Curriculum and Instruction Lower Secondary: Mathematics</v>
          </cell>
          <cell r="AD7" t="str">
            <v>EDSC4020 Curriculum and Instruction Lower Secondary: Mathematics</v>
          </cell>
          <cell r="AE7" t="str">
            <v>School of Education Option</v>
          </cell>
          <cell r="AF7" t="str">
            <v>School of Education Option</v>
          </cell>
          <cell r="AG7" t="str">
            <v>School of Education Option</v>
          </cell>
          <cell r="AH7" t="str">
            <v>School of Education Option</v>
          </cell>
          <cell r="AI7" t="str">
            <v>School of Education Option</v>
          </cell>
          <cell r="AJ7" t="str">
            <v>School of Education Option</v>
          </cell>
          <cell r="AK7" t="str">
            <v>School of Education Option</v>
          </cell>
          <cell r="AL7" t="str">
            <v>School of Education Option</v>
          </cell>
          <cell r="AM7" t="str">
            <v>School of Education Option</v>
          </cell>
          <cell r="AN7" t="str">
            <v>School of Education Option</v>
          </cell>
          <cell r="AO7" t="str">
            <v>School of Education Option</v>
          </cell>
          <cell r="AP7" t="str">
            <v>School of Education Option</v>
          </cell>
          <cell r="AQ7" t="str">
            <v>School of Education Option</v>
          </cell>
          <cell r="AR7" t="str">
            <v>EDUC2007 Teaching Language, Literacy and Literature in Junior Primary</v>
          </cell>
          <cell r="AS7" t="str">
            <v>School of Education Option</v>
          </cell>
          <cell r="AT7" t="str">
            <v>EDPR3000 Inquiry in the Mathematics Classroom</v>
          </cell>
          <cell r="AU7" t="str">
            <v>School of Education Option</v>
          </cell>
        </row>
        <row r="8">
          <cell r="C8" t="str">
            <v>English</v>
          </cell>
          <cell r="D8" t="str">
            <v>ENGLISH</v>
          </cell>
          <cell r="F8" t="str">
            <v>THTR2002 Technical Theatre Fundamentals</v>
          </cell>
          <cell r="G8" t="str">
            <v>SPRO2003 Drama Narratives</v>
          </cell>
          <cell r="H8" t="str">
            <v>VISA2023 Fine Art Theory and Criticism</v>
          </cell>
          <cell r="I8" t="str">
            <v>LCST2004 Reality and its Other</v>
          </cell>
          <cell r="J8" t="str">
            <v>ECON2006 Applied Economics</v>
          </cell>
          <cell r="K8" t="str">
            <v>GEOG2001 Geographies of Food Security</v>
          </cell>
          <cell r="L8" t="str">
            <v>HIST2001 Democracy and Dictatorship</v>
          </cell>
          <cell r="M8" t="str">
            <v>INDS2003 Nyungar Culture and Identity</v>
          </cell>
          <cell r="N8" t="str">
            <v>MATH2009 Calculus 2</v>
          </cell>
          <cell r="O8" t="str">
            <v>ECEV2000 Terrestrial Ecology OR ZOOL2000 Animal Diversity and Evolution</v>
          </cell>
          <cell r="P8" t="str">
            <v>CHEM2004 Chemical Structure and Spectroscopy</v>
          </cell>
          <cell r="Q8" t="str">
            <v>HUMB2002 Anatomy of the Limbs</v>
          </cell>
          <cell r="R8" t="str">
            <v>PHYS2003 Classical Mechanics and Electromagnetism</v>
          </cell>
          <cell r="S8" t="str">
            <v>PSYC2001 Social Psychology</v>
          </cell>
          <cell r="U8" t="str">
            <v>EDSC4028 Curriculum and Instruction Senior Secondary: The Arts</v>
          </cell>
          <cell r="V8" t="str">
            <v>EDSC4028 Curriculum and Instruction Senior Secondary: The Arts</v>
          </cell>
          <cell r="W8" t="str">
            <v>EDSC4023 Curriculum and Instruction Senior Secondary: Science</v>
          </cell>
          <cell r="X8" t="str">
            <v>EDSC4023 Curriculum and Instruction Senior Secondary: Science</v>
          </cell>
          <cell r="Y8" t="str">
            <v>EDSC4023 Curriculum and Instruction Senior Secondary: Science</v>
          </cell>
          <cell r="Z8" t="str">
            <v>EDSC4026 Curriculum and Instruction Senior Secondary: HASS</v>
          </cell>
          <cell r="AA8" t="str">
            <v>EDSC4026 Curriculum and Instruction Senior Secondary: HASS</v>
          </cell>
          <cell r="AB8" t="str">
            <v>EDSC4018 Curriculum and Instruction Senior Secondary: English</v>
          </cell>
          <cell r="AC8" t="str">
            <v>EDSC4021 Curriculum and Instruction Senior Secondary: Mathematics</v>
          </cell>
          <cell r="AD8" t="str">
            <v>EDSC4021 Curriculum and Instruction Senior Secondary: Mathematics</v>
          </cell>
          <cell r="AE8" t="str">
            <v>SPRO3004 Transmedia Production</v>
          </cell>
          <cell r="AF8" t="str">
            <v>VISA3023 Fine Art Project Advanced</v>
          </cell>
          <cell r="AG8" t="str">
            <v>EDPR3001 English Pedagogies and the Integrated Curriculum</v>
          </cell>
          <cell r="AH8" t="str">
            <v>EDPR3003 Inquiry in the Humanities and Social Sciences Classroom</v>
          </cell>
          <cell r="AI8" t="str">
            <v>EDPR3003 Inquiry in the Humanities and Social Sciences Classroom</v>
          </cell>
          <cell r="AJ8" t="str">
            <v>EDPR3003 Inquiry in the Humanities and Social Sciences Classroom</v>
          </cell>
          <cell r="AK8" t="str">
            <v>EDPR3003 Inquiry in the Humanities and Social Sciences Classroom</v>
          </cell>
          <cell r="AL8" t="str">
            <v>EDPR3000 Inquiry in the Mathematics Classroom</v>
          </cell>
          <cell r="AM8" t="str">
            <v>ENST2003 Ecotoxicology and Environmental Monitoring</v>
          </cell>
          <cell r="AN8" t="str">
            <v>CHEM2006 Chemical Reactions and Mechanisms</v>
          </cell>
          <cell r="AO8" t="str">
            <v>MEDI2000 Foundations of Immunobiology</v>
          </cell>
          <cell r="AP8" t="str">
            <v>PSYC2002 Psychological Science Correlational Methods</v>
          </cell>
          <cell r="AQ8" t="str">
            <v>School of Education Option</v>
          </cell>
          <cell r="AR8" t="str">
            <v>EDPR3001 English Pedagogies and the Integrated Curriculum</v>
          </cell>
          <cell r="AS8" t="str">
            <v>School of Education Option</v>
          </cell>
          <cell r="AT8" t="str">
            <v>School of Education Option</v>
          </cell>
          <cell r="AU8" t="str">
            <v>School of Education Option</v>
          </cell>
        </row>
        <row r="9">
          <cell r="C9" t="str">
            <v>HASS (Economics)</v>
          </cell>
          <cell r="D9" t="str">
            <v>HASECON</v>
          </cell>
          <cell r="F9" t="str">
            <v>THTR3007 Contemporary Performance</v>
          </cell>
          <cell r="G9" t="str">
            <v>SCST3010 Reading Screens</v>
          </cell>
          <cell r="H9" t="str">
            <v>VISA3006 Fine Art Concepts and Context</v>
          </cell>
          <cell r="I9" t="str">
            <v>LCST3003 Imagined Spaces</v>
          </cell>
          <cell r="J9" t="str">
            <v>ECON3004 Macroeconomic Theory</v>
          </cell>
          <cell r="K9" t="str">
            <v>PHGY3000 Geographies of Health</v>
          </cell>
          <cell r="L9" t="str">
            <v>HIST3001 Competition, Cooperation and Conflict since 1945</v>
          </cell>
          <cell r="M9" t="str">
            <v>POLS3000 International Political Economy</v>
          </cell>
          <cell r="N9" t="str">
            <v>MATH3001 Applied Mathematical Modelling</v>
          </cell>
          <cell r="O9" t="str">
            <v>ENST3002 Environmental Restoration</v>
          </cell>
          <cell r="P9" t="str">
            <v>CHEM3001 Environmental Chemistry</v>
          </cell>
          <cell r="Q9" t="str">
            <v>ANTH3000 Evolutionary Anthropology</v>
          </cell>
          <cell r="R9" t="str">
            <v>MATH3001 Applied Mathematical Modelling</v>
          </cell>
          <cell r="S9" t="str">
            <v>PSYC3000 Indigenous and Cross Cultural Psychology</v>
          </cell>
          <cell r="V9"/>
          <cell r="W9"/>
          <cell r="X9"/>
          <cell r="Y9"/>
          <cell r="Z9"/>
          <cell r="AA9"/>
          <cell r="AB9"/>
          <cell r="AC9"/>
          <cell r="AD9"/>
          <cell r="AE9"/>
          <cell r="AF9"/>
          <cell r="AG9"/>
          <cell r="AH9"/>
          <cell r="AI9"/>
          <cell r="AJ9"/>
          <cell r="AK9"/>
          <cell r="AL9"/>
          <cell r="AM9"/>
          <cell r="AN9"/>
          <cell r="AO9"/>
          <cell r="AP9"/>
          <cell r="AQ9"/>
          <cell r="AR9"/>
          <cell r="AS9"/>
          <cell r="AT9"/>
          <cell r="AU9"/>
        </row>
        <row r="10">
          <cell r="C10" t="str">
            <v>HASS (Geography)</v>
          </cell>
          <cell r="D10" t="str">
            <v>HASGEOG</v>
          </cell>
          <cell r="F10" t="str">
            <v>THTR3000 Directing Theatre</v>
          </cell>
          <cell r="G10" t="str">
            <v>SPRO3006 Transmedia Narratives</v>
          </cell>
          <cell r="H10" t="str">
            <v>VISA3010 Fine Art Studio Practice</v>
          </cell>
          <cell r="I10" t="str">
            <v>LCST3004 Terror and the Everyday</v>
          </cell>
          <cell r="J10" t="str">
            <v>ECON3007 Advanced Applied Economics</v>
          </cell>
          <cell r="K10" t="str">
            <v>GEOG3001 Sustainable Livelihoods</v>
          </cell>
          <cell r="L10" t="str">
            <v>HIST3003 Australians at War</v>
          </cell>
          <cell r="M10" t="str">
            <v>BLAW2008 Public Relations Law</v>
          </cell>
          <cell r="N10" t="str">
            <v>MATH3000 Mathematical Methods</v>
          </cell>
          <cell r="O10" t="str">
            <v>ERTH3000 Habitat and Landform Mapping</v>
          </cell>
          <cell r="P10" t="str">
            <v>CHEM3004 Analytical Chemistry and Spectroscopy</v>
          </cell>
          <cell r="Q10" t="str">
            <v>ECEV3000 Foundations of Human Evolution</v>
          </cell>
          <cell r="R10" t="str">
            <v>PHYS3008 Quantum Mechanics</v>
          </cell>
          <cell r="S10" t="str">
            <v>PSYT3000 Abnormal Psychology</v>
          </cell>
          <cell r="U10"/>
          <cell r="V10" t="str">
            <v>Alternate Core to VISA1003 is VISA1016 Creative Arts Practice - available in Sem 2</v>
          </cell>
          <cell r="W10"/>
          <cell r="X10"/>
          <cell r="Y10"/>
          <cell r="Z10"/>
          <cell r="AA10"/>
          <cell r="AB10"/>
          <cell r="AC10"/>
          <cell r="AE10"/>
          <cell r="AF10"/>
          <cell r="AG10"/>
          <cell r="AH10"/>
          <cell r="AI10"/>
          <cell r="AJ10"/>
          <cell r="AK10"/>
          <cell r="AL10"/>
          <cell r="AM10"/>
          <cell r="AN10"/>
          <cell r="AO10"/>
          <cell r="AP10"/>
          <cell r="AQ10"/>
          <cell r="AR10"/>
          <cell r="AS10"/>
          <cell r="AT10"/>
          <cell r="AU10"/>
        </row>
        <row r="11">
          <cell r="C11" t="str">
            <v>HASS (History)</v>
          </cell>
          <cell r="D11" t="str">
            <v>HASHIST</v>
          </cell>
          <cell r="I11"/>
          <cell r="J11"/>
          <cell r="K11"/>
          <cell r="L11"/>
          <cell r="M11"/>
          <cell r="N11"/>
          <cell r="O11"/>
          <cell r="P11"/>
          <cell r="Q11"/>
          <cell r="R11"/>
          <cell r="S11"/>
          <cell r="U11"/>
          <cell r="V11"/>
          <cell r="W11"/>
          <cell r="X11"/>
          <cell r="Y11"/>
          <cell r="Z11"/>
          <cell r="AA11"/>
          <cell r="AB11"/>
          <cell r="AC11"/>
          <cell r="AD11"/>
          <cell r="AE11"/>
          <cell r="AF11"/>
          <cell r="AG11"/>
          <cell r="AH11"/>
          <cell r="AI11"/>
          <cell r="AJ11"/>
          <cell r="AK11"/>
          <cell r="AL11"/>
          <cell r="AM11"/>
          <cell r="AN11"/>
          <cell r="AO11"/>
          <cell r="AP11"/>
          <cell r="AQ11"/>
          <cell r="AR11"/>
          <cell r="AS11"/>
          <cell r="AT11"/>
          <cell r="AU11"/>
        </row>
        <row r="12">
          <cell r="C12" t="str">
            <v>HASS (Politics &amp; Law)</v>
          </cell>
          <cell r="D12" t="str">
            <v>HASPOLA</v>
          </cell>
          <cell r="F12"/>
          <cell r="G12"/>
          <cell r="H12"/>
          <cell r="I12"/>
          <cell r="J12"/>
          <cell r="K12"/>
          <cell r="L12"/>
          <cell r="M12"/>
          <cell r="N12"/>
          <cell r="O12"/>
          <cell r="P12"/>
          <cell r="Q12"/>
          <cell r="R12"/>
          <cell r="S12"/>
          <cell r="U12"/>
          <cell r="V12"/>
          <cell r="W12"/>
          <cell r="X12"/>
          <cell r="Y12"/>
          <cell r="AA12"/>
          <cell r="AB12"/>
          <cell r="AC12"/>
          <cell r="AD12"/>
          <cell r="AE12"/>
          <cell r="AF12"/>
          <cell r="AG12"/>
          <cell r="AH12"/>
          <cell r="AI12"/>
          <cell r="AJ12"/>
          <cell r="AK12"/>
          <cell r="AL12"/>
          <cell r="AM12"/>
          <cell r="AN12"/>
          <cell r="AO12"/>
          <cell r="AP12"/>
          <cell r="AQ12"/>
          <cell r="AR12"/>
          <cell r="AS12"/>
          <cell r="AT12"/>
          <cell r="AU12"/>
        </row>
        <row r="13">
          <cell r="C13" t="str">
            <v>Mathematics</v>
          </cell>
          <cell r="D13" t="str">
            <v>MATHS</v>
          </cell>
          <cell r="I13"/>
          <cell r="J13"/>
          <cell r="K13"/>
          <cell r="L13"/>
          <cell r="M13"/>
          <cell r="N13"/>
          <cell r="O13"/>
          <cell r="P13"/>
          <cell r="Q13"/>
          <cell r="R13"/>
          <cell r="S13"/>
          <cell r="U13"/>
          <cell r="V13"/>
          <cell r="W13"/>
          <cell r="X13"/>
          <cell r="Y13"/>
          <cell r="AA13"/>
          <cell r="AB13"/>
          <cell r="AC13"/>
          <cell r="AD13"/>
          <cell r="AE13"/>
          <cell r="AF13"/>
          <cell r="AG13"/>
          <cell r="AH13"/>
          <cell r="AI13"/>
          <cell r="AJ13"/>
          <cell r="AK13"/>
          <cell r="AL13"/>
          <cell r="AM13"/>
          <cell r="AN13"/>
          <cell r="AO13"/>
          <cell r="AP13"/>
          <cell r="AQ13"/>
          <cell r="AR13"/>
          <cell r="AS13"/>
          <cell r="AT13"/>
          <cell r="AU13"/>
        </row>
        <row r="14">
          <cell r="C14" t="str">
            <v>Science (Biology)</v>
          </cell>
          <cell r="D14" t="str">
            <v>SCIBIOL</v>
          </cell>
          <cell r="I14"/>
          <cell r="J14"/>
          <cell r="K14"/>
          <cell r="L14"/>
          <cell r="M14"/>
          <cell r="N14"/>
          <cell r="O14"/>
          <cell r="P14"/>
          <cell r="Q14"/>
          <cell r="R14"/>
          <cell r="S14"/>
          <cell r="U14"/>
          <cell r="V14"/>
          <cell r="W14"/>
          <cell r="X14"/>
          <cell r="Y14"/>
          <cell r="AA14"/>
          <cell r="AB14"/>
          <cell r="AC14"/>
          <cell r="AD14"/>
          <cell r="AE14"/>
          <cell r="AF14"/>
          <cell r="AG14"/>
          <cell r="AH14"/>
          <cell r="AI14"/>
          <cell r="AJ14"/>
          <cell r="AK14"/>
          <cell r="AL14"/>
          <cell r="AM14"/>
          <cell r="AN14"/>
          <cell r="AO14"/>
          <cell r="AP14"/>
          <cell r="AQ14"/>
          <cell r="AR14"/>
          <cell r="AS14"/>
          <cell r="AT14"/>
          <cell r="AU14"/>
        </row>
        <row r="15">
          <cell r="C15" t="str">
            <v>Science (Chemistry)</v>
          </cell>
          <cell r="D15" t="str">
            <v>SCICHEM</v>
          </cell>
          <cell r="I15"/>
          <cell r="J15"/>
          <cell r="K15"/>
          <cell r="L15"/>
          <cell r="M15"/>
          <cell r="N15"/>
          <cell r="O15"/>
          <cell r="P15"/>
          <cell r="Q15"/>
          <cell r="R15"/>
          <cell r="S15"/>
          <cell r="U15"/>
          <cell r="V15"/>
          <cell r="W15"/>
          <cell r="X15"/>
          <cell r="Y15"/>
          <cell r="AA15"/>
          <cell r="AB15"/>
          <cell r="AC15"/>
          <cell r="AE15"/>
          <cell r="AF15"/>
          <cell r="AG15"/>
          <cell r="AH15"/>
          <cell r="AI15"/>
          <cell r="AJ15"/>
          <cell r="AK15"/>
          <cell r="AL15"/>
          <cell r="AM15"/>
          <cell r="AN15"/>
          <cell r="AO15"/>
          <cell r="AP15"/>
          <cell r="AQ15"/>
          <cell r="AR15"/>
          <cell r="AS15"/>
          <cell r="AT15"/>
          <cell r="AU15"/>
        </row>
        <row r="16">
          <cell r="C16" t="str">
            <v>Science (Human Biology)</v>
          </cell>
          <cell r="D16" t="str">
            <v>SCIHUMB</v>
          </cell>
          <cell r="I16"/>
          <cell r="J16"/>
          <cell r="K16"/>
          <cell r="L16"/>
          <cell r="M16"/>
          <cell r="N16"/>
          <cell r="O16"/>
          <cell r="P16"/>
          <cell r="Q16"/>
          <cell r="R16"/>
          <cell r="S16"/>
          <cell r="U16"/>
          <cell r="V16"/>
          <cell r="W16"/>
          <cell r="X16"/>
          <cell r="Y16"/>
          <cell r="AA16"/>
          <cell r="AB16"/>
          <cell r="AC16"/>
          <cell r="AD16"/>
          <cell r="AE16"/>
          <cell r="AF16"/>
          <cell r="AG16"/>
          <cell r="AH16"/>
          <cell r="AI16"/>
          <cell r="AJ16"/>
          <cell r="AK16"/>
          <cell r="AL16"/>
          <cell r="AM16"/>
          <cell r="AN16"/>
          <cell r="AO16"/>
          <cell r="AP16"/>
          <cell r="AQ16"/>
          <cell r="AR16"/>
          <cell r="AS16"/>
          <cell r="AT16"/>
          <cell r="AU16"/>
        </row>
        <row r="17">
          <cell r="C17" t="str">
            <v>Science (Physics)</v>
          </cell>
          <cell r="D17" t="str">
            <v>SCIPHYS</v>
          </cell>
          <cell r="I17"/>
          <cell r="J17"/>
          <cell r="K17"/>
          <cell r="L17"/>
          <cell r="M17"/>
          <cell r="N17"/>
          <cell r="O17"/>
          <cell r="P17"/>
          <cell r="Q17"/>
          <cell r="R17"/>
          <cell r="S17"/>
          <cell r="U17"/>
          <cell r="V17"/>
          <cell r="W17"/>
          <cell r="X17"/>
          <cell r="Y17"/>
          <cell r="AA17"/>
          <cell r="AB17"/>
          <cell r="AC17"/>
          <cell r="AD17"/>
          <cell r="AE17"/>
          <cell r="AF17"/>
          <cell r="AG17"/>
          <cell r="AH17"/>
          <cell r="AI17"/>
          <cell r="AJ17"/>
          <cell r="AK17"/>
          <cell r="AL17"/>
          <cell r="AM17"/>
          <cell r="AN17"/>
          <cell r="AO17"/>
          <cell r="AP17"/>
          <cell r="AQ17"/>
          <cell r="AR17"/>
          <cell r="AS17"/>
          <cell r="AT17"/>
          <cell r="AU17"/>
        </row>
        <row r="18">
          <cell r="C18" t="str">
            <v>Science (Psychology)</v>
          </cell>
          <cell r="D18" t="str">
            <v>SCIPSYC</v>
          </cell>
          <cell r="I18"/>
          <cell r="J18"/>
          <cell r="K18"/>
          <cell r="L18"/>
          <cell r="M18"/>
          <cell r="N18"/>
          <cell r="O18"/>
          <cell r="P18"/>
          <cell r="Q18"/>
          <cell r="R18"/>
          <cell r="S18"/>
          <cell r="U18"/>
          <cell r="V18"/>
          <cell r="W18"/>
          <cell r="X18"/>
          <cell r="Y18"/>
          <cell r="AA18"/>
          <cell r="AB18"/>
          <cell r="AC18"/>
          <cell r="AD18"/>
          <cell r="AE18"/>
          <cell r="AF18"/>
          <cell r="AG18"/>
          <cell r="AH18"/>
          <cell r="AI18"/>
          <cell r="AJ18"/>
          <cell r="AK18"/>
          <cell r="AL18"/>
          <cell r="AM18"/>
          <cell r="AN18"/>
          <cell r="AO18"/>
          <cell r="AP18"/>
          <cell r="AQ18"/>
          <cell r="AR18"/>
          <cell r="AS18"/>
          <cell r="AT18"/>
          <cell r="AU18"/>
        </row>
        <row r="19">
          <cell r="I19"/>
          <cell r="J19"/>
          <cell r="K19"/>
          <cell r="L19"/>
          <cell r="M19"/>
          <cell r="N19"/>
          <cell r="O19"/>
          <cell r="P19"/>
          <cell r="Q19"/>
          <cell r="R19"/>
          <cell r="S19"/>
          <cell r="U19"/>
          <cell r="V19"/>
          <cell r="W19"/>
          <cell r="X19"/>
          <cell r="Y19"/>
          <cell r="AA19"/>
          <cell r="AB19"/>
          <cell r="AC19"/>
          <cell r="AD19"/>
          <cell r="AE19"/>
          <cell r="AF19"/>
          <cell r="AG19"/>
          <cell r="AH19"/>
          <cell r="AI19"/>
          <cell r="AJ19"/>
          <cell r="AK19"/>
          <cell r="AL19"/>
          <cell r="AM19"/>
          <cell r="AN19"/>
          <cell r="AO19"/>
          <cell r="AP19"/>
          <cell r="AQ19"/>
          <cell r="AR19"/>
          <cell r="AS19"/>
          <cell r="AT19"/>
          <cell r="AU19"/>
        </row>
        <row r="20">
          <cell r="I20"/>
          <cell r="J20"/>
          <cell r="K20"/>
          <cell r="L20"/>
          <cell r="M20"/>
          <cell r="N20"/>
          <cell r="O20"/>
          <cell r="P20"/>
          <cell r="Q20"/>
          <cell r="R20"/>
          <cell r="S20"/>
          <cell r="U20"/>
          <cell r="V20"/>
          <cell r="W20"/>
          <cell r="X20"/>
          <cell r="Y20"/>
          <cell r="AA20"/>
          <cell r="AB20"/>
          <cell r="AC20"/>
          <cell r="AD20"/>
          <cell r="AE20"/>
          <cell r="AF20"/>
          <cell r="AG20"/>
          <cell r="AH20"/>
          <cell r="AI20"/>
          <cell r="AJ20"/>
          <cell r="AK20"/>
          <cell r="AL20"/>
          <cell r="AM20"/>
          <cell r="AN20"/>
          <cell r="AO20"/>
          <cell r="AP20"/>
          <cell r="AQ20"/>
          <cell r="AR20"/>
          <cell r="AS20"/>
          <cell r="AT20"/>
          <cell r="AU20"/>
        </row>
        <row r="21">
          <cell r="I21"/>
          <cell r="J21"/>
          <cell r="K21"/>
          <cell r="L21"/>
          <cell r="M21"/>
          <cell r="N21"/>
          <cell r="O21"/>
          <cell r="P21"/>
          <cell r="Q21"/>
          <cell r="R21"/>
          <cell r="S21"/>
          <cell r="U21"/>
          <cell r="V21"/>
          <cell r="W21"/>
          <cell r="X21"/>
          <cell r="Y21"/>
          <cell r="AA21"/>
          <cell r="AB21"/>
          <cell r="AC21"/>
          <cell r="AD21"/>
          <cell r="AE21"/>
          <cell r="AF21"/>
          <cell r="AG21"/>
          <cell r="AH21"/>
          <cell r="AI21"/>
          <cell r="AJ21"/>
          <cell r="AK21"/>
          <cell r="AL21"/>
          <cell r="AM21"/>
          <cell r="AN21"/>
          <cell r="AO21"/>
          <cell r="AP21"/>
          <cell r="AQ21"/>
          <cell r="AR21"/>
          <cell r="AS21"/>
          <cell r="AT21"/>
          <cell r="AU21"/>
        </row>
        <row r="22">
          <cell r="I22"/>
          <cell r="J22"/>
          <cell r="K22"/>
          <cell r="L22"/>
          <cell r="M22"/>
          <cell r="N22"/>
          <cell r="O22"/>
          <cell r="P22"/>
          <cell r="Q22"/>
          <cell r="R22"/>
          <cell r="S22"/>
          <cell r="U22"/>
          <cell r="V22"/>
          <cell r="W22"/>
          <cell r="X22"/>
          <cell r="Y22"/>
          <cell r="AA22"/>
          <cell r="AB22"/>
          <cell r="AC22"/>
          <cell r="AD22"/>
          <cell r="AE22"/>
          <cell r="AF22"/>
          <cell r="AG22"/>
          <cell r="AH22"/>
          <cell r="AI22"/>
          <cell r="AJ22"/>
          <cell r="AK22"/>
          <cell r="AL22"/>
          <cell r="AM22"/>
          <cell r="AN22"/>
          <cell r="AO22"/>
          <cell r="AP22"/>
          <cell r="AQ22"/>
          <cell r="AR22"/>
          <cell r="AS22"/>
          <cell r="AT22"/>
          <cell r="AU22"/>
        </row>
        <row r="23">
          <cell r="F23"/>
          <cell r="G23"/>
          <cell r="H23"/>
          <cell r="I23"/>
          <cell r="J23"/>
          <cell r="K23"/>
          <cell r="L23"/>
          <cell r="M23"/>
          <cell r="N23"/>
          <cell r="O23"/>
          <cell r="P23"/>
          <cell r="Q23"/>
          <cell r="R23"/>
          <cell r="S23"/>
          <cell r="U23"/>
          <cell r="V23"/>
          <cell r="W23"/>
          <cell r="X23"/>
          <cell r="Y23"/>
          <cell r="AA23"/>
          <cell r="AB23"/>
          <cell r="AC23"/>
          <cell r="AD23"/>
          <cell r="AE23"/>
          <cell r="AF23"/>
          <cell r="AG23"/>
          <cell r="AH23"/>
          <cell r="AI23"/>
          <cell r="AJ23"/>
          <cell r="AK23"/>
          <cell r="AL23"/>
          <cell r="AM23"/>
          <cell r="AN23"/>
          <cell r="AO23"/>
          <cell r="AP23"/>
          <cell r="AQ23"/>
          <cell r="AR23"/>
          <cell r="AS23"/>
          <cell r="AT23"/>
          <cell r="AU23"/>
        </row>
        <row r="24">
          <cell r="F24"/>
          <cell r="G24"/>
          <cell r="H24"/>
          <cell r="I24"/>
          <cell r="J24"/>
          <cell r="K24"/>
          <cell r="L24"/>
          <cell r="M24"/>
          <cell r="N24"/>
          <cell r="O24"/>
          <cell r="P24"/>
          <cell r="Q24"/>
          <cell r="R24"/>
          <cell r="S24"/>
          <cell r="U24"/>
          <cell r="V24"/>
          <cell r="W24"/>
          <cell r="X24"/>
          <cell r="Y24"/>
          <cell r="AA24"/>
          <cell r="AB24"/>
          <cell r="AC24"/>
          <cell r="AD24"/>
          <cell r="AE24"/>
          <cell r="AF24"/>
          <cell r="AG24"/>
          <cell r="AH24"/>
          <cell r="AI24"/>
          <cell r="AJ24"/>
          <cell r="AK24"/>
          <cell r="AL24"/>
          <cell r="AM24"/>
          <cell r="AN24"/>
          <cell r="AO24"/>
          <cell r="AP24"/>
          <cell r="AQ24"/>
          <cell r="AR24"/>
          <cell r="AS24"/>
          <cell r="AT24"/>
          <cell r="AU24"/>
        </row>
        <row r="25">
          <cell r="F25"/>
          <cell r="G25"/>
          <cell r="H25"/>
          <cell r="I25"/>
          <cell r="L25"/>
          <cell r="M25"/>
          <cell r="N25"/>
          <cell r="O25"/>
          <cell r="P25"/>
          <cell r="Q25"/>
          <cell r="R25"/>
          <cell r="S25"/>
          <cell r="U25"/>
          <cell r="V25"/>
          <cell r="W25"/>
          <cell r="X25"/>
          <cell r="Y25"/>
          <cell r="AA25"/>
          <cell r="AB25"/>
          <cell r="AC25"/>
          <cell r="AD25"/>
          <cell r="AE25"/>
          <cell r="AF25"/>
          <cell r="AG25"/>
          <cell r="AH25"/>
          <cell r="AI25"/>
          <cell r="AJ25"/>
          <cell r="AK25"/>
          <cell r="AL25"/>
          <cell r="AM25"/>
          <cell r="AN25"/>
          <cell r="AO25"/>
          <cell r="AP25"/>
          <cell r="AQ25"/>
          <cell r="AR25"/>
          <cell r="AS25"/>
          <cell r="AT25"/>
          <cell r="AU25"/>
        </row>
        <row r="26">
          <cell r="F26"/>
          <cell r="G26"/>
          <cell r="H26"/>
          <cell r="I26"/>
          <cell r="J26"/>
          <cell r="L26"/>
          <cell r="M26"/>
          <cell r="N26"/>
          <cell r="O26"/>
          <cell r="P26"/>
          <cell r="Q26"/>
          <cell r="R26"/>
          <cell r="S26"/>
          <cell r="U26"/>
          <cell r="V26"/>
          <cell r="W26"/>
          <cell r="X26"/>
          <cell r="Y26"/>
          <cell r="AA26"/>
          <cell r="AB26"/>
          <cell r="AC26"/>
          <cell r="AD26"/>
          <cell r="AE26"/>
          <cell r="AF26"/>
          <cell r="AG26"/>
          <cell r="AH26"/>
          <cell r="AI26"/>
          <cell r="AJ26"/>
          <cell r="AK26"/>
          <cell r="AL26"/>
          <cell r="AM26"/>
          <cell r="AN26"/>
          <cell r="AO26"/>
          <cell r="AP26"/>
          <cell r="AQ26"/>
          <cell r="AR26"/>
          <cell r="AS26"/>
          <cell r="AT26"/>
          <cell r="AU26"/>
        </row>
        <row r="27">
          <cell r="F27"/>
          <cell r="G27"/>
          <cell r="H27"/>
          <cell r="I27"/>
          <cell r="J27"/>
          <cell r="K27"/>
          <cell r="L27"/>
          <cell r="M27"/>
          <cell r="N27"/>
          <cell r="O27"/>
          <cell r="P27"/>
          <cell r="Q27"/>
          <cell r="R27"/>
          <cell r="S27"/>
          <cell r="U27"/>
          <cell r="V27"/>
          <cell r="W27"/>
          <cell r="X27"/>
          <cell r="Y27"/>
          <cell r="AA27"/>
          <cell r="AB27"/>
          <cell r="AC27"/>
          <cell r="AD27"/>
          <cell r="AE27"/>
          <cell r="AF27"/>
          <cell r="AG27"/>
          <cell r="AH27"/>
          <cell r="AI27"/>
          <cell r="AJ27"/>
          <cell r="AK27"/>
          <cell r="AL27"/>
          <cell r="AM27"/>
          <cell r="AN27"/>
          <cell r="AO27"/>
          <cell r="AP27"/>
          <cell r="AQ27"/>
          <cell r="AR27"/>
          <cell r="AS27"/>
          <cell r="AT27"/>
          <cell r="AU27"/>
        </row>
        <row r="28">
          <cell r="F28"/>
          <cell r="G28"/>
          <cell r="H28"/>
          <cell r="I28"/>
          <cell r="J28"/>
          <cell r="K28"/>
          <cell r="L28"/>
          <cell r="M28"/>
          <cell r="N28"/>
          <cell r="O28"/>
          <cell r="P28"/>
          <cell r="Q28"/>
          <cell r="R28"/>
          <cell r="S28"/>
          <cell r="U28"/>
          <cell r="V28"/>
          <cell r="W28"/>
          <cell r="X28"/>
          <cell r="Y28"/>
          <cell r="Z28"/>
          <cell r="AA28"/>
          <cell r="AB28"/>
          <cell r="AC28"/>
          <cell r="AD28"/>
          <cell r="AE28"/>
          <cell r="AF28"/>
          <cell r="AG28"/>
          <cell r="AH28"/>
          <cell r="AI28"/>
          <cell r="AJ28"/>
          <cell r="AK28"/>
          <cell r="AL28"/>
          <cell r="AM28"/>
          <cell r="AN28"/>
          <cell r="AO28"/>
          <cell r="AP28"/>
          <cell r="AQ28"/>
          <cell r="AR28"/>
          <cell r="AS28"/>
          <cell r="AT28"/>
          <cell r="AU28"/>
        </row>
        <row r="29">
          <cell r="F29"/>
          <cell r="G29"/>
          <cell r="H29"/>
          <cell r="I29"/>
          <cell r="J29"/>
          <cell r="K29"/>
          <cell r="L29"/>
          <cell r="M29"/>
          <cell r="N29"/>
          <cell r="O29"/>
          <cell r="P29"/>
          <cell r="Q29"/>
          <cell r="R29"/>
          <cell r="S29"/>
          <cell r="U29"/>
          <cell r="V29"/>
          <cell r="W29"/>
          <cell r="X29"/>
          <cell r="Y29"/>
          <cell r="Z29"/>
          <cell r="AA29"/>
          <cell r="AB29"/>
          <cell r="AC29"/>
          <cell r="AD29"/>
          <cell r="AE29"/>
          <cell r="AF29"/>
          <cell r="AG29"/>
          <cell r="AH29"/>
          <cell r="AI29"/>
          <cell r="AJ29"/>
          <cell r="AK29"/>
          <cell r="AL29"/>
          <cell r="AM29"/>
          <cell r="AN29"/>
          <cell r="AO29"/>
          <cell r="AP29"/>
          <cell r="AQ29"/>
          <cell r="AR29"/>
          <cell r="AS29"/>
          <cell r="AT29"/>
          <cell r="AU29"/>
        </row>
        <row r="30">
          <cell r="F30"/>
          <cell r="G30"/>
          <cell r="H30"/>
          <cell r="I30"/>
          <cell r="J30"/>
          <cell r="K30"/>
          <cell r="L30"/>
          <cell r="M30"/>
          <cell r="N30"/>
          <cell r="O30"/>
          <cell r="P30"/>
          <cell r="Q30"/>
          <cell r="R30"/>
          <cell r="S30"/>
          <cell r="U30"/>
          <cell r="V30"/>
          <cell r="W30"/>
          <cell r="X30"/>
          <cell r="Y30"/>
          <cell r="Z30"/>
          <cell r="AA30"/>
          <cell r="AB30"/>
          <cell r="AC30"/>
          <cell r="AD30"/>
          <cell r="AE30"/>
          <cell r="AF30"/>
          <cell r="AG30"/>
          <cell r="AH30"/>
          <cell r="AI30"/>
          <cell r="AJ30"/>
          <cell r="AK30"/>
          <cell r="AL30"/>
          <cell r="AM30"/>
          <cell r="AN30"/>
          <cell r="AO30"/>
          <cell r="AP30"/>
          <cell r="AQ30"/>
          <cell r="AR30"/>
          <cell r="AS30"/>
          <cell r="AT30"/>
          <cell r="AU30"/>
        </row>
        <row r="33">
          <cell r="C33" t="str">
            <v>Physical Sciences Minor Teaching Area</v>
          </cell>
          <cell r="D33"/>
          <cell r="E33"/>
          <cell r="F33" t="str">
            <v>STRU-PSCIM</v>
          </cell>
        </row>
        <row r="34">
          <cell r="C34" t="str">
            <v>Biological Sciences Minor Teaching Area</v>
          </cell>
          <cell r="D34"/>
          <cell r="E34"/>
          <cell r="F34" t="str">
            <v>STRU-BSCIM</v>
          </cell>
        </row>
        <row r="35">
          <cell r="C35" t="str">
            <v xml:space="preserve">Psychology Minor Teaching Area </v>
          </cell>
          <cell r="D35"/>
          <cell r="E35"/>
          <cell r="F35" t="str">
            <v>STRU-PSYCM</v>
          </cell>
        </row>
        <row r="36">
          <cell r="C36" t="str">
            <v>HASS - Social Sciences Minor Teaching Area</v>
          </cell>
          <cell r="D36"/>
          <cell r="E36"/>
          <cell r="F36" t="str">
            <v>STRU-SOSCM</v>
          </cell>
        </row>
        <row r="37">
          <cell r="C37" t="str">
            <v>HASS - Humanities Minor Teaching Area</v>
          </cell>
          <cell r="D37"/>
          <cell r="E37"/>
          <cell r="F37" t="str">
            <v>STRU-HUMAM</v>
          </cell>
        </row>
        <row r="38">
          <cell r="C38" t="str">
            <v>English Minor Teaching Area</v>
          </cell>
          <cell r="D38"/>
          <cell r="E38"/>
          <cell r="F38" t="str">
            <v>STRU-ENGLM</v>
          </cell>
        </row>
        <row r="39">
          <cell r="C39" t="str">
            <v>Mathematics Minor Teaching Area</v>
          </cell>
          <cell r="D39"/>
          <cell r="E39"/>
          <cell r="F39" t="str">
            <v>STRU-MATHM</v>
          </cell>
        </row>
        <row r="40">
          <cell r="C40" t="str">
            <v>Broadening Performing Arts Teaching Area</v>
          </cell>
          <cell r="D40"/>
          <cell r="E40"/>
          <cell r="F40" t="str">
            <v>STRU-PARTB</v>
          </cell>
        </row>
        <row r="41">
          <cell r="C41" t="str">
            <v>Education Specialty &amp; The Arts Teaching Area</v>
          </cell>
          <cell r="D41"/>
          <cell r="E41"/>
          <cell r="F41" t="str">
            <v>STRU-EDART</v>
          </cell>
        </row>
        <row r="42">
          <cell r="C42" t="str">
            <v>Physical Sciences Minor Teaching Area</v>
          </cell>
          <cell r="D42"/>
          <cell r="E42"/>
          <cell r="F42" t="str">
            <v>STRU-PSCIM</v>
          </cell>
        </row>
        <row r="43">
          <cell r="C43" t="str">
            <v>Biological Sciences Minor Teaching Area</v>
          </cell>
          <cell r="D43"/>
          <cell r="E43"/>
          <cell r="F43" t="str">
            <v>STRU-BSCIM</v>
          </cell>
        </row>
        <row r="44">
          <cell r="C44" t="str">
            <v xml:space="preserve">Psychology Minor Teaching Area </v>
          </cell>
          <cell r="D44"/>
          <cell r="E44"/>
          <cell r="F44" t="str">
            <v>STRU-PSYCM</v>
          </cell>
        </row>
        <row r="45">
          <cell r="C45" t="str">
            <v>HASS - Social Sciences Minor Teaching Area</v>
          </cell>
          <cell r="D45"/>
          <cell r="E45"/>
          <cell r="F45" t="str">
            <v>STRU-SOSCM</v>
          </cell>
        </row>
        <row r="46">
          <cell r="C46" t="str">
            <v>HASS - Humanities Minor Teaching Area</v>
          </cell>
          <cell r="D46"/>
          <cell r="E46"/>
          <cell r="F46" t="str">
            <v>STRU-HUMAM</v>
          </cell>
        </row>
        <row r="47">
          <cell r="C47" t="str">
            <v>English Minor Teaching Area</v>
          </cell>
          <cell r="D47"/>
          <cell r="E47"/>
          <cell r="F47" t="str">
            <v>STRU-ENGLM</v>
          </cell>
        </row>
        <row r="48">
          <cell r="C48" t="str">
            <v>Mathematics Minor Teaching Area</v>
          </cell>
          <cell r="D48"/>
          <cell r="E48"/>
          <cell r="F48" t="str">
            <v>STRU-MATHM</v>
          </cell>
        </row>
        <row r="49">
          <cell r="C49" t="str">
            <v>Broadening Performing Arts Teaching Area</v>
          </cell>
          <cell r="D49"/>
          <cell r="E49"/>
          <cell r="F49" t="str">
            <v>STRU-PARTB</v>
          </cell>
        </row>
        <row r="50">
          <cell r="C50" t="str">
            <v>Education Specialty &amp; The Arts Teaching Area</v>
          </cell>
          <cell r="D50"/>
          <cell r="E50"/>
          <cell r="F50" t="str">
            <v>STRU-EDART</v>
          </cell>
        </row>
        <row r="51">
          <cell r="C51" t="str">
            <v>Physical Sciences Minor Teaching Area</v>
          </cell>
          <cell r="D51"/>
          <cell r="E51"/>
          <cell r="F51" t="str">
            <v>STRU-PSCIM</v>
          </cell>
        </row>
        <row r="52">
          <cell r="C52" t="str">
            <v>Biological Sciences Minor Teaching Area</v>
          </cell>
          <cell r="D52"/>
          <cell r="E52"/>
          <cell r="F52" t="str">
            <v>STRU-BSCIM</v>
          </cell>
        </row>
        <row r="53">
          <cell r="C53" t="str">
            <v xml:space="preserve">Psychology Minor Teaching Area </v>
          </cell>
          <cell r="D53"/>
          <cell r="E53"/>
          <cell r="F53" t="str">
            <v>STRU-PSYCM</v>
          </cell>
        </row>
        <row r="54">
          <cell r="C54" t="str">
            <v>HASS - Social Sciences Minor Teaching Area</v>
          </cell>
          <cell r="D54"/>
          <cell r="E54"/>
          <cell r="F54" t="str">
            <v>STRU-SOSCM</v>
          </cell>
        </row>
        <row r="55">
          <cell r="C55" t="str">
            <v>HASS - Humanities Minor Teaching Area</v>
          </cell>
          <cell r="D55"/>
          <cell r="E55"/>
          <cell r="F55" t="str">
            <v>STRU-HUMAM</v>
          </cell>
        </row>
        <row r="56">
          <cell r="C56" t="str">
            <v>English Minor Teaching Area</v>
          </cell>
          <cell r="D56"/>
          <cell r="E56"/>
          <cell r="F56" t="str">
            <v>STRU-ENGLM</v>
          </cell>
        </row>
        <row r="57">
          <cell r="C57" t="str">
            <v>Mathematics Minor Teaching Area</v>
          </cell>
          <cell r="D57"/>
          <cell r="E57"/>
          <cell r="F57" t="str">
            <v>STRU-MATHM</v>
          </cell>
        </row>
        <row r="58">
          <cell r="C58" t="str">
            <v>Broadening Visual Arts Teaching Area</v>
          </cell>
          <cell r="D58"/>
          <cell r="E58"/>
          <cell r="F58" t="str">
            <v>STRU-VARTB</v>
          </cell>
        </row>
        <row r="59">
          <cell r="C59" t="str">
            <v>Education Specialty &amp; The Arts Teaching Area</v>
          </cell>
          <cell r="D59"/>
          <cell r="E59"/>
          <cell r="F59" t="str">
            <v>STRU-EDART</v>
          </cell>
        </row>
        <row r="60">
          <cell r="C60" t="str">
            <v>Physical Sciences Minor Teaching Area</v>
          </cell>
          <cell r="D60"/>
          <cell r="E60"/>
          <cell r="F60" t="str">
            <v>STRU-PSCIM</v>
          </cell>
        </row>
        <row r="61">
          <cell r="C61" t="str">
            <v>Biological Sciences Minor Teaching Area</v>
          </cell>
          <cell r="E61"/>
          <cell r="F61" t="str">
            <v>STRU-BSCIM</v>
          </cell>
        </row>
        <row r="62">
          <cell r="C62" t="str">
            <v xml:space="preserve">Psychology Minor Teaching Area </v>
          </cell>
          <cell r="E62"/>
          <cell r="F62" t="str">
            <v>STRU-PSYCM</v>
          </cell>
        </row>
        <row r="63">
          <cell r="C63" t="str">
            <v>HASS - Social Sciences Minor Teaching Area</v>
          </cell>
          <cell r="E63"/>
          <cell r="F63" t="str">
            <v>STRU-SOSCM</v>
          </cell>
        </row>
        <row r="64">
          <cell r="C64" t="str">
            <v>HASS - Humanities Minor Teaching Area</v>
          </cell>
          <cell r="E64"/>
          <cell r="F64" t="str">
            <v>STRU-HUMAM</v>
          </cell>
        </row>
        <row r="65">
          <cell r="C65" t="str">
            <v>The Arts - Visual Arts Minor Teaching Area</v>
          </cell>
          <cell r="E65"/>
          <cell r="F65" t="str">
            <v>STRU-VARTM</v>
          </cell>
        </row>
        <row r="66">
          <cell r="C66" t="str">
            <v>The Arts - Performing Arts Minor Teaching Area</v>
          </cell>
          <cell r="E66"/>
          <cell r="F66" t="str">
            <v>STRU-PARTM</v>
          </cell>
        </row>
        <row r="67">
          <cell r="C67" t="str">
            <v>Mathematics Minor Teaching Area</v>
          </cell>
          <cell r="E67"/>
          <cell r="F67" t="str">
            <v>STRU-MATHM</v>
          </cell>
        </row>
        <row r="68">
          <cell r="C68" t="str">
            <v>Broadening English Teaching Area</v>
          </cell>
          <cell r="E68"/>
          <cell r="F68" t="str">
            <v>STRU-ENGLB</v>
          </cell>
        </row>
        <row r="69">
          <cell r="C69" t="str">
            <v>Education Specialty &amp; English Teaching Area</v>
          </cell>
          <cell r="E69"/>
          <cell r="F69" t="str">
            <v>STRU-EDENG</v>
          </cell>
        </row>
        <row r="70">
          <cell r="C70" t="str">
            <v>Physical Sciences Minor Teaching Area</v>
          </cell>
          <cell r="E70"/>
          <cell r="F70" t="str">
            <v>STRU-PSCIM</v>
          </cell>
        </row>
        <row r="71">
          <cell r="C71" t="str">
            <v>Biological Sciences Minor Teaching Area</v>
          </cell>
          <cell r="E71"/>
          <cell r="F71" t="str">
            <v>STRU-BSCIM</v>
          </cell>
        </row>
        <row r="72">
          <cell r="C72" t="str">
            <v xml:space="preserve">Psychology Minor Teaching Area </v>
          </cell>
          <cell r="E72"/>
          <cell r="F72" t="str">
            <v>STRU-PSYCM</v>
          </cell>
        </row>
        <row r="73">
          <cell r="C73" t="str">
            <v>The Arts - Visual Arts Minor Teaching Area</v>
          </cell>
          <cell r="E73"/>
          <cell r="F73" t="str">
            <v>STRU-VARTM</v>
          </cell>
        </row>
        <row r="74">
          <cell r="C74" t="str">
            <v>The Arts - Performing Arts Minor Teaching Area</v>
          </cell>
          <cell r="E74"/>
          <cell r="F74" t="str">
            <v>STRU-PARTM</v>
          </cell>
        </row>
        <row r="75">
          <cell r="C75" t="str">
            <v>English Minor Teaching Area</v>
          </cell>
          <cell r="E75"/>
          <cell r="F75" t="str">
            <v>STRU-ENGLM</v>
          </cell>
        </row>
        <row r="76">
          <cell r="C76" t="str">
            <v>Mathematics Minor Teaching Area</v>
          </cell>
          <cell r="E76"/>
          <cell r="F76" t="str">
            <v>STRU-MATHM</v>
          </cell>
        </row>
        <row r="77">
          <cell r="C77" t="str">
            <v>Broadening HASS for Economics Teaching Area</v>
          </cell>
          <cell r="E77"/>
          <cell r="F77" t="str">
            <v>STRU-ECOB1</v>
          </cell>
        </row>
        <row r="78">
          <cell r="C78" t="str">
            <v>Education Specialty &amp; HASS Teaching Area</v>
          </cell>
          <cell r="E78"/>
          <cell r="F78" t="str">
            <v>STRU-EDHAS</v>
          </cell>
        </row>
        <row r="79">
          <cell r="C79" t="str">
            <v>Physical Sciences Minor Teaching Area</v>
          </cell>
          <cell r="E79"/>
          <cell r="F79" t="str">
            <v>STRU-PSCIM</v>
          </cell>
        </row>
        <row r="80">
          <cell r="C80" t="str">
            <v>Biological Sciences Minor Teaching Area</v>
          </cell>
          <cell r="E80"/>
          <cell r="F80" t="str">
            <v>STRU-BSCIM</v>
          </cell>
        </row>
        <row r="81">
          <cell r="C81" t="str">
            <v xml:space="preserve">Psychology Minor Teaching Area </v>
          </cell>
          <cell r="E81"/>
          <cell r="F81" t="str">
            <v>STRU-PSYCM</v>
          </cell>
        </row>
        <row r="82">
          <cell r="C82" t="str">
            <v>The Arts - Visual Arts Minor Teaching Area</v>
          </cell>
          <cell r="E82"/>
          <cell r="F82" t="str">
            <v>STRU-VARTM</v>
          </cell>
        </row>
        <row r="83">
          <cell r="C83" t="str">
            <v>The Arts - Performing Arts Minor Teaching Area</v>
          </cell>
          <cell r="E83"/>
          <cell r="F83" t="str">
            <v>STRU-PARTM</v>
          </cell>
        </row>
        <row r="84">
          <cell r="C84" t="str">
            <v>English Minor Teaching Area</v>
          </cell>
          <cell r="E84"/>
          <cell r="F84" t="str">
            <v>STRU-ENGLM</v>
          </cell>
        </row>
        <row r="85">
          <cell r="C85" t="str">
            <v>Mathematics Minor Teaching Area</v>
          </cell>
          <cell r="E85"/>
          <cell r="F85" t="str">
            <v>STRU-MATHM</v>
          </cell>
        </row>
        <row r="86">
          <cell r="C86" t="str">
            <v>Broadening HASS for Geography Teaching Area</v>
          </cell>
          <cell r="E86"/>
          <cell r="F86" t="str">
            <v>STRU-GEOB1</v>
          </cell>
        </row>
        <row r="87">
          <cell r="C87" t="str">
            <v>Education Specialty &amp; HASS Teaching Area</v>
          </cell>
          <cell r="E87"/>
          <cell r="F87" t="str">
            <v>STRU-EDHAS</v>
          </cell>
        </row>
        <row r="88">
          <cell r="C88" t="str">
            <v>Physical Sciences Minor Teaching Area</v>
          </cell>
          <cell r="E88"/>
          <cell r="F88" t="str">
            <v>STRU-PSCIM</v>
          </cell>
        </row>
        <row r="89">
          <cell r="C89" t="str">
            <v>Biological Sciences Minor Teaching Area</v>
          </cell>
          <cell r="E89"/>
          <cell r="F89" t="str">
            <v>STRU-BSCIM</v>
          </cell>
        </row>
        <row r="90">
          <cell r="C90" t="str">
            <v xml:space="preserve">Psychology Minor Teaching Area </v>
          </cell>
          <cell r="E90"/>
          <cell r="F90" t="str">
            <v>STRU-PSYCM</v>
          </cell>
        </row>
        <row r="91">
          <cell r="C91" t="str">
            <v>The Arts - Visual Arts Minor Teaching Area</v>
          </cell>
          <cell r="E91"/>
          <cell r="F91" t="str">
            <v>STRU-VARTM</v>
          </cell>
        </row>
        <row r="92">
          <cell r="C92" t="str">
            <v>The Arts - Performing Arts Minor Teaching Area</v>
          </cell>
          <cell r="E92"/>
          <cell r="F92" t="str">
            <v>STRU-PARTM</v>
          </cell>
        </row>
        <row r="93">
          <cell r="C93" t="str">
            <v>English Minor Teaching Area</v>
          </cell>
          <cell r="E93"/>
          <cell r="F93" t="str">
            <v>STRU-ENGLM</v>
          </cell>
        </row>
        <row r="94">
          <cell r="C94" t="str">
            <v>Mathematics Minor Teaching Area</v>
          </cell>
          <cell r="E94"/>
          <cell r="F94" t="str">
            <v>STRU-MATHM</v>
          </cell>
        </row>
        <row r="95">
          <cell r="C95" t="str">
            <v>Broadening HASS for History Teaching Area</v>
          </cell>
          <cell r="E95"/>
          <cell r="F95" t="str">
            <v>STRU-HISB1</v>
          </cell>
        </row>
        <row r="96">
          <cell r="C96" t="str">
            <v>Education Specialty &amp; HASS Teaching Area</v>
          </cell>
          <cell r="E96"/>
          <cell r="F96" t="str">
            <v>STRU-EDHAS</v>
          </cell>
        </row>
        <row r="97">
          <cell r="C97" t="str">
            <v>Physical Sciences Minor Teaching Area</v>
          </cell>
          <cell r="E97"/>
          <cell r="F97" t="str">
            <v>STRU-PSCIM</v>
          </cell>
        </row>
        <row r="98">
          <cell r="C98" t="str">
            <v>Biological Sciences Minor Teaching Area</v>
          </cell>
          <cell r="E98"/>
          <cell r="F98" t="str">
            <v>STRU-BSCIM</v>
          </cell>
        </row>
        <row r="99">
          <cell r="C99" t="str">
            <v xml:space="preserve">Psychology Minor Teaching Area </v>
          </cell>
          <cell r="E99"/>
          <cell r="F99" t="str">
            <v>STRU-PSYCM</v>
          </cell>
        </row>
        <row r="100">
          <cell r="C100" t="str">
            <v>The Arts - Visual Arts Minor Teaching Area</v>
          </cell>
          <cell r="E100"/>
          <cell r="F100" t="str">
            <v>STRU-VARTM</v>
          </cell>
        </row>
        <row r="101">
          <cell r="C101" t="str">
            <v>The Arts - Performing Arts Minor Teaching Area</v>
          </cell>
          <cell r="E101"/>
          <cell r="F101" t="str">
            <v>STRU-PARTM</v>
          </cell>
        </row>
        <row r="102">
          <cell r="C102" t="str">
            <v>English Minor Teaching Area</v>
          </cell>
          <cell r="E102"/>
          <cell r="F102" t="str">
            <v>STRU-ENGLM</v>
          </cell>
        </row>
        <row r="103">
          <cell r="C103" t="str">
            <v>Mathematics Minor Teaching Area</v>
          </cell>
          <cell r="E103"/>
          <cell r="F103" t="str">
            <v>STRU-MATHM</v>
          </cell>
        </row>
        <row r="104">
          <cell r="C104" t="str">
            <v>Broadening HASS for Politics &amp; Law Teaching Area</v>
          </cell>
          <cell r="E104"/>
          <cell r="F104" t="str">
            <v>STRU-POLB1</v>
          </cell>
        </row>
        <row r="105">
          <cell r="C105" t="str">
            <v>Education Specialty &amp; HASS Teaching Area</v>
          </cell>
          <cell r="E105"/>
          <cell r="F105" t="str">
            <v>STRU-EDHAS</v>
          </cell>
        </row>
        <row r="106">
          <cell r="C106" t="str">
            <v>Physical Sciences Minor Teaching Area</v>
          </cell>
          <cell r="E106"/>
          <cell r="F106" t="str">
            <v>STRU-PSCIM</v>
          </cell>
        </row>
        <row r="107">
          <cell r="C107" t="str">
            <v>Biological Sciences Minor Teaching Area</v>
          </cell>
          <cell r="E107"/>
          <cell r="F107" t="str">
            <v>STRU-BSCIM</v>
          </cell>
        </row>
        <row r="108">
          <cell r="C108" t="str">
            <v xml:space="preserve">Psychology Minor Teaching Area </v>
          </cell>
          <cell r="E108"/>
          <cell r="F108" t="str">
            <v>STRU-PSYCM</v>
          </cell>
        </row>
        <row r="109">
          <cell r="C109" t="str">
            <v>HASS - Social Sciences Minor Teaching Area</v>
          </cell>
          <cell r="E109"/>
          <cell r="F109" t="str">
            <v>STRU-SOSCM</v>
          </cell>
        </row>
        <row r="110">
          <cell r="C110" t="str">
            <v>HASS - Humanities Minor Teaching Area</v>
          </cell>
          <cell r="E110"/>
          <cell r="F110" t="str">
            <v>STRU-HUMAM</v>
          </cell>
        </row>
        <row r="111">
          <cell r="C111" t="str">
            <v>The Arts - Visual Arts Minor Teaching Area</v>
          </cell>
          <cell r="E111"/>
          <cell r="F111" t="str">
            <v>STRU-VARTM</v>
          </cell>
        </row>
        <row r="112">
          <cell r="C112" t="str">
            <v>The Arts - Performing Arts Minor Teaching Area</v>
          </cell>
          <cell r="E112"/>
          <cell r="F112" t="str">
            <v>STRU-PARTM</v>
          </cell>
        </row>
        <row r="113">
          <cell r="C113" t="str">
            <v>English Minor Teaching Area</v>
          </cell>
          <cell r="E113"/>
          <cell r="F113" t="str">
            <v>STRU-ENGLM</v>
          </cell>
        </row>
        <row r="114">
          <cell r="C114" t="str">
            <v>Broadening Mathematics Teaching Area</v>
          </cell>
          <cell r="E114"/>
          <cell r="F114" t="str">
            <v>STRU-MATHB</v>
          </cell>
        </row>
        <row r="115">
          <cell r="C115" t="str">
            <v>Education Specialty &amp; Mathematics Teaching Area</v>
          </cell>
          <cell r="E115"/>
          <cell r="F115" t="str">
            <v>STRU-EDMAT</v>
          </cell>
        </row>
        <row r="116">
          <cell r="C116" t="str">
            <v>HASS - Social Sciences Minor Teaching Area</v>
          </cell>
          <cell r="E116"/>
          <cell r="F116" t="str">
            <v>STRU-SOSCM</v>
          </cell>
        </row>
        <row r="117">
          <cell r="C117" t="str">
            <v>HASS - Humanities Minor Teaching Area</v>
          </cell>
          <cell r="E117"/>
          <cell r="F117" t="str">
            <v>STRU-HUMAM</v>
          </cell>
        </row>
        <row r="118">
          <cell r="C118" t="str">
            <v>The Arts - Visual Arts Minor Teaching Area</v>
          </cell>
          <cell r="E118"/>
          <cell r="F118" t="str">
            <v>STRU-VARTM</v>
          </cell>
        </row>
        <row r="119">
          <cell r="C119" t="str">
            <v>The Arts - Performing Arts Minor Teaching Area</v>
          </cell>
          <cell r="E119"/>
          <cell r="F119" t="str">
            <v>STRU-PARTM</v>
          </cell>
        </row>
        <row r="120">
          <cell r="C120" t="str">
            <v>English Minor Teaching Area</v>
          </cell>
          <cell r="E120"/>
          <cell r="F120" t="str">
            <v>STRU-ENGLM</v>
          </cell>
        </row>
        <row r="121">
          <cell r="C121" t="str">
            <v>Mathematics Minor Teaching Area</v>
          </cell>
          <cell r="E121"/>
          <cell r="F121" t="str">
            <v>STRU-MATHM</v>
          </cell>
        </row>
        <row r="122">
          <cell r="C122" t="str">
            <v>Broadening Biology Teaching Area</v>
          </cell>
          <cell r="E122"/>
          <cell r="F122" t="str">
            <v>STRU-BIOLB</v>
          </cell>
        </row>
        <row r="123">
          <cell r="C123" t="str">
            <v>Education Specialty &amp; Science Teaching Area</v>
          </cell>
          <cell r="E123"/>
          <cell r="F123" t="str">
            <v>STRU-EDSCI</v>
          </cell>
        </row>
        <row r="124">
          <cell r="C124" t="str">
            <v>HASS - Social Sciences Minor Teaching Area</v>
          </cell>
          <cell r="E124"/>
          <cell r="F124" t="str">
            <v>STRU-SOSCM</v>
          </cell>
        </row>
        <row r="125">
          <cell r="C125" t="str">
            <v>HASS - Humanities Minor Teaching Area</v>
          </cell>
          <cell r="E125"/>
          <cell r="F125" t="str">
            <v>STRU-HUMAM</v>
          </cell>
        </row>
        <row r="126">
          <cell r="C126" t="str">
            <v>The Arts - Visual Arts Minor Teaching Area</v>
          </cell>
          <cell r="E126"/>
          <cell r="F126" t="str">
            <v>STRU-VARTM</v>
          </cell>
        </row>
        <row r="127">
          <cell r="C127" t="str">
            <v>The Arts - Performing Arts Minor Teaching Area</v>
          </cell>
          <cell r="E127"/>
          <cell r="F127" t="str">
            <v>STRU-PARTM</v>
          </cell>
        </row>
        <row r="128">
          <cell r="C128" t="str">
            <v>English Minor Teaching Area</v>
          </cell>
          <cell r="E128"/>
          <cell r="F128" t="str">
            <v>STRU-ENGLM</v>
          </cell>
        </row>
        <row r="129">
          <cell r="C129" t="str">
            <v>Mathematics Minor Teaching Area</v>
          </cell>
          <cell r="E129"/>
          <cell r="F129" t="str">
            <v>STRU-MATHM</v>
          </cell>
        </row>
        <row r="130">
          <cell r="C130" t="str">
            <v>Broadening Chemistry Teaching Area</v>
          </cell>
          <cell r="E130"/>
          <cell r="F130" t="str">
            <v>STRU-CHEMB</v>
          </cell>
        </row>
        <row r="131">
          <cell r="C131" t="str">
            <v>Education Specialty &amp; Science Teaching Area</v>
          </cell>
          <cell r="E131"/>
          <cell r="F131" t="str">
            <v>STRU-EDSCI</v>
          </cell>
        </row>
        <row r="132">
          <cell r="C132" t="str">
            <v>HASS - Social Sciences Minor Teaching Area</v>
          </cell>
          <cell r="E132"/>
          <cell r="F132" t="str">
            <v>STRU-SOSCM</v>
          </cell>
        </row>
        <row r="133">
          <cell r="C133" t="str">
            <v>HASS - Humanities Minor Teaching Area</v>
          </cell>
          <cell r="F133" t="str">
            <v>STRU-HUMAM</v>
          </cell>
        </row>
        <row r="134">
          <cell r="C134" t="str">
            <v>The Arts - Visual Arts Minor Teaching Area</v>
          </cell>
          <cell r="F134" t="str">
            <v>STRU-VARTM</v>
          </cell>
        </row>
        <row r="135">
          <cell r="C135" t="str">
            <v>The Arts - Performing Arts Minor Teaching Area</v>
          </cell>
          <cell r="F135" t="str">
            <v>STRU-PARTM</v>
          </cell>
        </row>
        <row r="136">
          <cell r="C136" t="str">
            <v>English Minor Teaching Area</v>
          </cell>
          <cell r="F136" t="str">
            <v>STRU-ENGLM</v>
          </cell>
        </row>
        <row r="137">
          <cell r="C137" t="str">
            <v>Mathematics Minor Teaching Area</v>
          </cell>
          <cell r="F137" t="str">
            <v>STRU-MATHM</v>
          </cell>
        </row>
        <row r="138">
          <cell r="C138" t="str">
            <v>Broadening Human Biology Teaching Area</v>
          </cell>
          <cell r="F138" t="str">
            <v>STRU-HUMBB</v>
          </cell>
        </row>
        <row r="139">
          <cell r="C139" t="str">
            <v>Education Specialty &amp; Science Teaching Area</v>
          </cell>
          <cell r="F139" t="str">
            <v>STRU-EDSCI</v>
          </cell>
        </row>
        <row r="140">
          <cell r="C140" t="str">
            <v>Only Mathematics Minor</v>
          </cell>
          <cell r="D140"/>
          <cell r="F140" t="str">
            <v>MATHPHYS</v>
          </cell>
        </row>
        <row r="141">
          <cell r="C141" t="str">
            <v>HASS - Humanities Minor Teaching Area</v>
          </cell>
          <cell r="E141"/>
          <cell r="F141" t="str">
            <v>STRU-HUMAM</v>
          </cell>
        </row>
        <row r="142">
          <cell r="C142" t="str">
            <v>The Arts - Visual Arts Minor Teaching Area</v>
          </cell>
          <cell r="D142"/>
          <cell r="F142" t="str">
            <v>STRU-VARTM</v>
          </cell>
        </row>
        <row r="143">
          <cell r="C143" t="str">
            <v>The Arts - Performing Arts Minor Teaching Area</v>
          </cell>
          <cell r="D143"/>
          <cell r="F143" t="str">
            <v>STRU-PARTM</v>
          </cell>
        </row>
        <row r="144">
          <cell r="C144" t="str">
            <v>English Minor Teaching Area</v>
          </cell>
          <cell r="F144" t="str">
            <v>STRU-ENGLM</v>
          </cell>
        </row>
        <row r="145">
          <cell r="C145" t="str">
            <v>Mathematics Minor Teaching Area</v>
          </cell>
          <cell r="F145" t="str">
            <v>STRU-MATHM</v>
          </cell>
        </row>
        <row r="146">
          <cell r="C146" t="str">
            <v>Broadening Psychology Teaching Area</v>
          </cell>
          <cell r="F146" t="str">
            <v>STRU-PSYCB</v>
          </cell>
        </row>
        <row r="147">
          <cell r="C147" t="str">
            <v>Education Specialty &amp; Science Teaching Area</v>
          </cell>
          <cell r="F147" t="str">
            <v>STRU-EDSCI</v>
          </cell>
        </row>
      </sheetData>
      <sheetData sheetId="3">
        <row r="1">
          <cell r="A1" t="str">
            <v>Unit Code and Name</v>
          </cell>
          <cell r="B1"/>
          <cell r="C1" t="str">
            <v>Pre-requisite</v>
          </cell>
        </row>
        <row r="2">
          <cell r="A2" t="str">
            <v>ANTH1001 Society and Culture in a Globalising World</v>
          </cell>
          <cell r="C2" t="str">
            <v>NIL</v>
          </cell>
        </row>
        <row r="3">
          <cell r="A3" t="str">
            <v>ANTH3000 Evolutionary Anthropology</v>
          </cell>
          <cell r="C3" t="str">
            <v>HUMB2002</v>
          </cell>
        </row>
        <row r="4">
          <cell r="A4" t="str">
            <v>ANTH3003 Human Rights and Social Justice</v>
          </cell>
          <cell r="C4" t="str">
            <v>NIL</v>
          </cell>
        </row>
        <row r="5">
          <cell r="A5" t="str">
            <v>ATOC2000 Atmospheric and Oceanographic Sciences</v>
          </cell>
          <cell r="C5" t="str">
            <v>NIL</v>
          </cell>
        </row>
        <row r="6">
          <cell r="A6" t="str">
            <v>BCCB1000 Cell Biology</v>
          </cell>
          <cell r="C6" t="str">
            <v>NIL</v>
          </cell>
        </row>
        <row r="7">
          <cell r="A7" t="str">
            <v>BEHV2000 Psychological Science Experimental Methods</v>
          </cell>
          <cell r="C7" t="str">
            <v>EPID1000</v>
          </cell>
        </row>
        <row r="8">
          <cell r="A8" t="str">
            <v>BIOL1000 Functional Biology</v>
          </cell>
          <cell r="C8" t="str">
            <v>NIL</v>
          </cell>
        </row>
        <row r="9">
          <cell r="A9" t="str">
            <v>BLAW1004 Business Law</v>
          </cell>
          <cell r="C9" t="str">
            <v>NIL</v>
          </cell>
        </row>
        <row r="10">
          <cell r="A10" t="str">
            <v>BLAW2008 Public Relations Law</v>
          </cell>
          <cell r="C10" t="str">
            <v>NIL</v>
          </cell>
        </row>
        <row r="11">
          <cell r="A11" t="str">
            <v>BOTA2000 Plant Diversity and Adaptation</v>
          </cell>
          <cell r="B11"/>
          <cell r="C11" t="str">
            <v>BIOL1000</v>
          </cell>
        </row>
        <row r="12">
          <cell r="A12" t="str">
            <v>CHEM1000 Principles and Processes in Chemistry</v>
          </cell>
          <cell r="C12" t="str">
            <v>NIL</v>
          </cell>
        </row>
        <row r="13">
          <cell r="A13" t="str">
            <v>CHEM1001 Biological Chemistry</v>
          </cell>
          <cell r="C13" t="str">
            <v>NIL</v>
          </cell>
        </row>
        <row r="14">
          <cell r="A14" t="str">
            <v>CHEM1002 Reactivity and Function in Chemistry</v>
          </cell>
          <cell r="C14" t="str">
            <v>CHEM1000</v>
          </cell>
        </row>
        <row r="15">
          <cell r="A15" t="str">
            <v>CHEM2000 Chemical Energetics and Kinetics</v>
          </cell>
          <cell r="C15" t="str">
            <v>CHEM1000 + CHEM1002</v>
          </cell>
        </row>
        <row r="16">
          <cell r="A16" t="str">
            <v>CHEM2001 Materials Chemistry</v>
          </cell>
          <cell r="C16" t="str">
            <v>CHEM1000</v>
          </cell>
        </row>
        <row r="17">
          <cell r="A17" t="str">
            <v>CHEM2004 Chemical Structure and Spectroscopy</v>
          </cell>
          <cell r="C17" t="str">
            <v>CHEM1000 + CHEM1002</v>
          </cell>
        </row>
        <row r="18">
          <cell r="A18" t="str">
            <v>CHEM2005 Analytical Chemistry</v>
          </cell>
          <cell r="C18" t="str">
            <v>CHEM1000 + CHEM1002</v>
          </cell>
        </row>
        <row r="19">
          <cell r="A19" t="str">
            <v>CHEM2006 Chemical Reactions and Mechanisms</v>
          </cell>
          <cell r="C19" t="str">
            <v>CHEM2004</v>
          </cell>
        </row>
        <row r="20">
          <cell r="A20" t="str">
            <v>CHEM3001 Environmental Chemistry</v>
          </cell>
          <cell r="C20" t="str">
            <v>CHEM2004 + CHEM2005</v>
          </cell>
        </row>
        <row r="21">
          <cell r="A21" t="str">
            <v>CHEM3004 Analytical Chemistry and Spectroscopy</v>
          </cell>
          <cell r="B21"/>
          <cell r="C21" t="str">
            <v>CHEM2004 + CHEM2005</v>
          </cell>
        </row>
        <row r="22">
          <cell r="A22" t="str">
            <v>COMS1010 Academic and Professional Communications</v>
          </cell>
          <cell r="C22" t="str">
            <v>NIL</v>
          </cell>
        </row>
        <row r="23">
          <cell r="A23" t="str">
            <v>CWRI1003 Engaging Narrative</v>
          </cell>
          <cell r="C23" t="str">
            <v>NIL</v>
          </cell>
        </row>
        <row r="24">
          <cell r="A24" t="str">
            <v>CWRI2000 Popular Music and Identity</v>
          </cell>
          <cell r="C24" t="str">
            <v>NIL</v>
          </cell>
        </row>
        <row r="25">
          <cell r="A25" t="str">
            <v>ECEV2000 Terrestrial Ecology OR ZOOL2000 Animal Diversity and Evolution</v>
          </cell>
          <cell r="C25" t="str">
            <v>BIOL1000</v>
          </cell>
        </row>
        <row r="26">
          <cell r="A26" t="str">
            <v>ECEV3000 Foundations of Human Evolution</v>
          </cell>
          <cell r="B26"/>
          <cell r="C26" t="str">
            <v>HUMB2002</v>
          </cell>
        </row>
        <row r="27">
          <cell r="A27" t="str">
            <v>ECON1000 Introductory Economics</v>
          </cell>
          <cell r="C27" t="str">
            <v>NIL</v>
          </cell>
        </row>
        <row r="28">
          <cell r="A28" t="str">
            <v>ECON2001 Macroeconomic Principles</v>
          </cell>
          <cell r="C28" t="str">
            <v>ECON1000</v>
          </cell>
        </row>
        <row r="29">
          <cell r="A29" t="str">
            <v>ECON2004 Microeconomic Principles</v>
          </cell>
          <cell r="C29" t="str">
            <v>ECON1000</v>
          </cell>
        </row>
        <row r="30">
          <cell r="A30" t="str">
            <v>ECON2006 Applied Economics</v>
          </cell>
          <cell r="C30" t="str">
            <v>ECON2004</v>
          </cell>
        </row>
        <row r="31">
          <cell r="A31" t="str">
            <v>ECON3004 Macroeconomic Theory</v>
          </cell>
          <cell r="C31" t="str">
            <v>ECON2001</v>
          </cell>
        </row>
        <row r="32">
          <cell r="A32" t="str">
            <v>ECON3007 Advanced Applied Economics</v>
          </cell>
          <cell r="B32"/>
          <cell r="C32" t="str">
            <v>ECON2001</v>
          </cell>
        </row>
        <row r="33">
          <cell r="A33" t="str">
            <v>EPID1000 Foundations of Biostatistics and Epidemiology</v>
          </cell>
          <cell r="B33"/>
          <cell r="C33" t="str">
            <v>NIL</v>
          </cell>
        </row>
        <row r="34">
          <cell r="A34" t="str">
            <v>INED3001 Indigenous Australian Education</v>
          </cell>
          <cell r="B34"/>
          <cell r="C34" t="str">
            <v>EDUC2005</v>
          </cell>
        </row>
        <row r="35">
          <cell r="A35" t="str">
            <v>EDUC1027 Educators Inquiring About the World</v>
          </cell>
          <cell r="C35" t="str">
            <v>NIL</v>
          </cell>
        </row>
        <row r="36">
          <cell r="A36" t="str">
            <v>EDUC1017 The Professional Educator: Developing Teacher Identity</v>
          </cell>
          <cell r="C36" t="str">
            <v>NIL</v>
          </cell>
        </row>
        <row r="37">
          <cell r="A37" t="str">
            <v>EDUC1019 Teaching and Learning in the Digital World</v>
          </cell>
          <cell r="C37" t="str">
            <v>NIL</v>
          </cell>
        </row>
        <row r="38">
          <cell r="A38" t="str">
            <v>EDUC1021 Child Development for Educators</v>
          </cell>
          <cell r="C38" t="str">
            <v>NIL</v>
          </cell>
        </row>
        <row r="39">
          <cell r="A39" t="str">
            <v>EDUC1029 Performing Arts for Educators</v>
          </cell>
          <cell r="C39" t="str">
            <v>NIL</v>
          </cell>
        </row>
        <row r="40">
          <cell r="A40" t="str">
            <v>EDUC4049 The Professional Educator: Transition to the Profession</v>
          </cell>
          <cell r="C40" t="str">
            <v>EDSC3005 + 600CP</v>
          </cell>
        </row>
        <row r="41">
          <cell r="A41" t="str">
            <v>EDUC2005 Learning Theories, Diversity and Differentiation</v>
          </cell>
          <cell r="C41" t="str">
            <v>EDUC1021 and 50CP</v>
          </cell>
        </row>
        <row r="42">
          <cell r="A42" t="str">
            <v>EDUC2007 Teaching Language, Literacy and Literature in Junior Primary</v>
          </cell>
          <cell r="C42" t="str">
            <v>EDSC1009 + 100CP</v>
          </cell>
        </row>
        <row r="43">
          <cell r="A43" t="str">
            <v>EDPR2000 Inquiry in the Science Classroom</v>
          </cell>
          <cell r="C43" t="str">
            <v>EDUC1017</v>
          </cell>
        </row>
        <row r="44">
          <cell r="A44" t="str">
            <v>EDPR2004 Children as Mathematical Learners</v>
          </cell>
          <cell r="C44" t="str">
            <v>EDSC1009 + 100CP</v>
          </cell>
        </row>
        <row r="45">
          <cell r="A45" t="str">
            <v>EDPR3000 Inquiry in the Mathematics Classroom</v>
          </cell>
          <cell r="C45" t="str">
            <v>EDPR2004</v>
          </cell>
        </row>
        <row r="46">
          <cell r="A46" t="str">
            <v>EDPR3001 English Pedagogies and the Integrated Curriculum</v>
          </cell>
          <cell r="C46" t="str">
            <v>EDUC2007</v>
          </cell>
        </row>
        <row r="47">
          <cell r="A47" t="str">
            <v>EDPR3003 Inquiry in the Humanities and Social Sciences Classroom</v>
          </cell>
          <cell r="C47" t="str">
            <v>EDUC1027 + 150CP</v>
          </cell>
        </row>
        <row r="48">
          <cell r="A48" t="str">
            <v>EDPR3014 Visual and Media Arts Education</v>
          </cell>
          <cell r="C48" t="str">
            <v>EDUC1029 + 300CP</v>
          </cell>
        </row>
        <row r="49">
          <cell r="A49" t="str">
            <v>EDSC1009 Literacy and Numeracy Across the Curriculum</v>
          </cell>
          <cell r="C49" t="str">
            <v>NIL</v>
          </cell>
        </row>
        <row r="50">
          <cell r="A50" t="str">
            <v>EDSC1011 Managing the Learning Environment</v>
          </cell>
          <cell r="C50" t="str">
            <v>NIL</v>
          </cell>
        </row>
        <row r="51">
          <cell r="A51" t="str">
            <v>EDSC2008 Secondary Professional Experience 1: Planning</v>
          </cell>
          <cell r="C51" t="str">
            <v>EDUC1017 and EDSC1011</v>
          </cell>
        </row>
        <row r="52">
          <cell r="A52" t="str">
            <v>EDSC2009 Secondary Prof Exp 2: Assessment and Reporting</v>
          </cell>
          <cell r="C52" t="str">
            <v>EDC2008</v>
          </cell>
        </row>
        <row r="53">
          <cell r="A53" t="str">
            <v>EDSC3005 Secondary Prof Exp 3: Using Data to Inform Teaching and Learning</v>
          </cell>
          <cell r="C53" t="str">
            <v>EDSC2009 + C&amp;I Senior</v>
          </cell>
        </row>
        <row r="54">
          <cell r="A54" t="str">
            <v>EDUC4040 Professional Experience 4: The Internship</v>
          </cell>
          <cell r="C54" t="str">
            <v>All other units</v>
          </cell>
        </row>
        <row r="55">
          <cell r="A55" t="str">
            <v>EDSC3007 Curriculum and Culture in Secondary Schools</v>
          </cell>
          <cell r="C55" t="str">
            <v>300CP</v>
          </cell>
        </row>
        <row r="56">
          <cell r="A56" t="str">
            <v>EDSC3009 Educating Adolescents: Diversity and Inclusion</v>
          </cell>
          <cell r="C56" t="str">
            <v>NIL</v>
          </cell>
        </row>
        <row r="57">
          <cell r="A57" t="str">
            <v>EDSC4030 Curriculum and Instruction Lower Secondary: English</v>
          </cell>
          <cell r="B57"/>
          <cell r="C57" t="str">
            <v>NIL</v>
          </cell>
        </row>
        <row r="58">
          <cell r="A58" t="str">
            <v>EDSC4018 Curriculum and Instruction Senior Secondary: English</v>
          </cell>
          <cell r="B58"/>
          <cell r="C58" t="str">
            <v>EDSC4030</v>
          </cell>
        </row>
        <row r="59">
          <cell r="A59" t="str">
            <v>EDSC4020 Curriculum and Instruction Lower Secondary: Mathematics</v>
          </cell>
          <cell r="B59"/>
          <cell r="C59" t="str">
            <v>NIL</v>
          </cell>
        </row>
        <row r="60">
          <cell r="A60" t="str">
            <v>EDSC4021 Curriculum and Instruction Senior Secondary: Mathematics</v>
          </cell>
          <cell r="B60"/>
          <cell r="C60" t="str">
            <v>EDSC4020</v>
          </cell>
        </row>
        <row r="61">
          <cell r="A61" t="str">
            <v>EDSC4022 Curriculum &amp; Instruction in Lower Secondary: Science</v>
          </cell>
          <cell r="B61"/>
          <cell r="C61" t="str">
            <v>NIL</v>
          </cell>
        </row>
        <row r="62">
          <cell r="A62" t="str">
            <v>EDSC4023 Curriculum and Instruction Senior Secondary: Science</v>
          </cell>
          <cell r="B62"/>
          <cell r="C62" t="str">
            <v>EDSC4022</v>
          </cell>
        </row>
        <row r="63">
          <cell r="A63" t="str">
            <v>EDSC4024 Curriculum and Instruction Lower Secondary: HASS</v>
          </cell>
          <cell r="B63"/>
          <cell r="C63" t="str">
            <v>NIL</v>
          </cell>
        </row>
        <row r="64">
          <cell r="A64" t="str">
            <v>EDSC4026 Curriculum and Instruction Senior Secondary: HASS</v>
          </cell>
          <cell r="B64"/>
          <cell r="C64" t="str">
            <v>EDSC4024</v>
          </cell>
        </row>
        <row r="65">
          <cell r="A65" t="str">
            <v>EDSC4032 Curriculum and Instruction Lower Secondary: The Arts</v>
          </cell>
          <cell r="B65"/>
          <cell r="C65" t="str">
            <v>NIL</v>
          </cell>
        </row>
        <row r="66">
          <cell r="A66" t="str">
            <v>EDSC4028 Curriculum and Instruction Senior Secondary: The Arts</v>
          </cell>
          <cell r="B66"/>
          <cell r="C66" t="str">
            <v>EDSC4032</v>
          </cell>
        </row>
        <row r="67">
          <cell r="A67" t="str">
            <v>School of Education Option</v>
          </cell>
          <cell r="B67"/>
          <cell r="C67" t="str">
            <v>NIL</v>
          </cell>
        </row>
        <row r="68">
          <cell r="A68" t="str">
            <v>ENST2002 Wildlife Conservation</v>
          </cell>
          <cell r="C68" t="str">
            <v>NIL</v>
          </cell>
        </row>
        <row r="69">
          <cell r="A69" t="str">
            <v>ENST2003 Ecotoxicology and Environmental Monitoring</v>
          </cell>
          <cell r="C69" t="str">
            <v>BIOL1000</v>
          </cell>
        </row>
        <row r="70">
          <cell r="A70" t="str">
            <v>ENST3002 Environmental Restoration</v>
          </cell>
          <cell r="C70" t="str">
            <v>NIL</v>
          </cell>
        </row>
        <row r="71">
          <cell r="A71" t="str">
            <v>ERTH3000 Habitat and Landform Mapping</v>
          </cell>
          <cell r="C71" t="str">
            <v>NIL</v>
          </cell>
        </row>
        <row r="72">
          <cell r="A72" t="str">
            <v>FINA1000 Art and Creativity</v>
          </cell>
          <cell r="C72" t="str">
            <v>NIL</v>
          </cell>
        </row>
        <row r="73">
          <cell r="A73" t="str">
            <v>GENE2000 Molecular Genetics</v>
          </cell>
          <cell r="B73"/>
          <cell r="C73" t="str">
            <v>MEDI1000</v>
          </cell>
        </row>
        <row r="74">
          <cell r="A74" t="str">
            <v>GEOG1000 Human Geography</v>
          </cell>
          <cell r="B74"/>
          <cell r="C74" t="str">
            <v>NIL</v>
          </cell>
        </row>
        <row r="75">
          <cell r="A75" t="str">
            <v>GEOG2001 Geographies of Food Security</v>
          </cell>
          <cell r="B75"/>
          <cell r="C75" t="str">
            <v>NIL</v>
          </cell>
        </row>
        <row r="76">
          <cell r="A76" t="str">
            <v>GEOG3001 Sustainable Livelihoods</v>
          </cell>
          <cell r="B76"/>
          <cell r="C76" t="str">
            <v>NIL</v>
          </cell>
        </row>
        <row r="77">
          <cell r="A77" t="str">
            <v>PHGY1000 Physical Geography</v>
          </cell>
          <cell r="B77"/>
          <cell r="C77" t="str">
            <v>NIL</v>
          </cell>
        </row>
        <row r="78">
          <cell r="A78" t="str">
            <v>PHGY2000 Natural Hazards</v>
          </cell>
          <cell r="B78"/>
          <cell r="C78" t="str">
            <v>NIL</v>
          </cell>
        </row>
        <row r="79">
          <cell r="A79" t="str">
            <v>PHGY3000 Geographies of Health</v>
          </cell>
          <cell r="B79"/>
          <cell r="C79" t="str">
            <v>NIL</v>
          </cell>
        </row>
        <row r="80">
          <cell r="A80" t="str">
            <v>HIST1000 Legacies of Empire</v>
          </cell>
          <cell r="C80" t="str">
            <v>NIL</v>
          </cell>
        </row>
        <row r="81">
          <cell r="A81" t="str">
            <v>HIST2000 Twentieth Century Australia</v>
          </cell>
          <cell r="C81" t="str">
            <v>NIL</v>
          </cell>
        </row>
        <row r="82">
          <cell r="A82" t="str">
            <v>HIST2001 Democracy and Dictatorship</v>
          </cell>
          <cell r="C82" t="str">
            <v>NIL</v>
          </cell>
        </row>
        <row r="83">
          <cell r="A83" t="str">
            <v>HIST3001 Competition, Cooperation and Conflict since 1945</v>
          </cell>
          <cell r="C83" t="str">
            <v>NIL</v>
          </cell>
        </row>
        <row r="84">
          <cell r="A84" t="str">
            <v>HIST3003 Australians at War</v>
          </cell>
          <cell r="B84"/>
          <cell r="C84" t="str">
            <v>NIL</v>
          </cell>
        </row>
        <row r="85">
          <cell r="A85" t="str">
            <v>INDS2003 Nyungar Culture and Identity</v>
          </cell>
          <cell r="C85" t="str">
            <v>NIL</v>
          </cell>
        </row>
        <row r="86">
          <cell r="A86" t="str">
            <v>INTR1001 Australia and Asia Transformed</v>
          </cell>
          <cell r="B86"/>
          <cell r="C86" t="str">
            <v>NIL</v>
          </cell>
        </row>
        <row r="87">
          <cell r="A87" t="str">
            <v>HUMB1000 Human Structure and Function</v>
          </cell>
          <cell r="C87" t="str">
            <v>NIL</v>
          </cell>
        </row>
        <row r="88">
          <cell r="A88" t="str">
            <v>HUMB1001 Integrated Systems Anatomy and Physiology</v>
          </cell>
          <cell r="C88" t="str">
            <v>HUMB1000</v>
          </cell>
        </row>
        <row r="89">
          <cell r="A89" t="str">
            <v>HUMB2002 Anatomy of the Limbs</v>
          </cell>
          <cell r="B89"/>
          <cell r="C89" t="str">
            <v>HUMB1001</v>
          </cell>
        </row>
        <row r="90">
          <cell r="A90" t="str">
            <v>HUMB2003 Physiological Concepts</v>
          </cell>
          <cell r="B90"/>
          <cell r="C90" t="str">
            <v>HUMB1001</v>
          </cell>
        </row>
        <row r="91">
          <cell r="A91" t="str">
            <v>MEDI1000 Foundations of Biomedical Science</v>
          </cell>
          <cell r="C91" t="str">
            <v>NIL</v>
          </cell>
        </row>
        <row r="92">
          <cell r="A92" t="str">
            <v>MEDI2000 Foundations of Immunobiology</v>
          </cell>
          <cell r="B92"/>
          <cell r="C92" t="str">
            <v>MEDI1000 + HUMB1001</v>
          </cell>
        </row>
        <row r="93">
          <cell r="A93" t="str">
            <v>LCST1004 Introduction to Cultural Studies</v>
          </cell>
          <cell r="C93" t="str">
            <v>NIL</v>
          </cell>
        </row>
        <row r="94">
          <cell r="A94" t="str">
            <v>LCST2002 Unruly Bodies</v>
          </cell>
          <cell r="C94" t="str">
            <v>NIL</v>
          </cell>
        </row>
        <row r="95">
          <cell r="A95" t="str">
            <v>LCST2003 Creativity, Subversion and Taste</v>
          </cell>
          <cell r="C95" t="str">
            <v>NIL</v>
          </cell>
        </row>
        <row r="96">
          <cell r="A96" t="str">
            <v>LCST2004 Reality and its Other</v>
          </cell>
          <cell r="C96" t="str">
            <v>NIL</v>
          </cell>
        </row>
        <row r="97">
          <cell r="A97" t="str">
            <v>LCST3003 Imagined Spaces</v>
          </cell>
          <cell r="C97" t="str">
            <v>LCST2002</v>
          </cell>
        </row>
        <row r="98">
          <cell r="A98" t="str">
            <v>LCST3004 Terror and the Everyday</v>
          </cell>
          <cell r="B98"/>
          <cell r="C98" t="str">
            <v>LCST1004</v>
          </cell>
        </row>
        <row r="99">
          <cell r="A99" t="str">
            <v>MATH1015 Linear Algebra 1</v>
          </cell>
          <cell r="C99" t="str">
            <v>NIL</v>
          </cell>
        </row>
        <row r="100">
          <cell r="A100" t="str">
            <v>MATH1016 Calculus 1</v>
          </cell>
          <cell r="C100" t="str">
            <v>NIL</v>
          </cell>
        </row>
        <row r="101">
          <cell r="A101" t="str">
            <v>MATH2000 Network Optimisation</v>
          </cell>
          <cell r="C101" t="str">
            <v>NIL</v>
          </cell>
        </row>
        <row r="102">
          <cell r="A102" t="str">
            <v>MATH2009 Calculus 2</v>
          </cell>
          <cell r="C102" t="str">
            <v>MATH1016</v>
          </cell>
        </row>
        <row r="103">
          <cell r="A103" t="str">
            <v>MATH3000 Mathematical Methods</v>
          </cell>
          <cell r="C103" t="str">
            <v>MATH2009</v>
          </cell>
        </row>
        <row r="104">
          <cell r="A104" t="str">
            <v>MATH3001 Applied Mathematical Modelling</v>
          </cell>
          <cell r="C104" t="str">
            <v>MATH2009</v>
          </cell>
        </row>
        <row r="105">
          <cell r="A105" t="str">
            <v>STAT1003 Introduction to Data Science</v>
          </cell>
          <cell r="C105" t="str">
            <v>NIL</v>
          </cell>
        </row>
        <row r="106">
          <cell r="A106" t="str">
            <v>STAT1005 Introduction to Probability and Data Analysis</v>
          </cell>
          <cell r="C106" t="str">
            <v>NIL</v>
          </cell>
        </row>
        <row r="107">
          <cell r="A107" t="str">
            <v>STAT2001 Mathematical Statistics</v>
          </cell>
          <cell r="B107"/>
          <cell r="C107" t="str">
            <v>MATH1016 + MATH1015</v>
          </cell>
        </row>
        <row r="108">
          <cell r="A108" t="str">
            <v>PHYS1005 Physics 1</v>
          </cell>
          <cell r="B108"/>
          <cell r="C108" t="str">
            <v>NIL</v>
          </cell>
        </row>
        <row r="109">
          <cell r="A109" t="str">
            <v>PHYS1007 Physics 2</v>
          </cell>
          <cell r="C109" t="str">
            <v>NIL</v>
          </cell>
        </row>
        <row r="110">
          <cell r="A110" t="str">
            <v>PHYS2003 Classical Mechanics and Electromagnetism</v>
          </cell>
          <cell r="C110" t="str">
            <v>PHYS1005, PHYS1007, MATH1016, MATH2009</v>
          </cell>
        </row>
        <row r="111">
          <cell r="A111" t="str">
            <v>PHYS3008 Quantum Mechanics</v>
          </cell>
          <cell r="B111"/>
          <cell r="C111" t="str">
            <v>PHYS2003 + MATH2009</v>
          </cell>
        </row>
        <row r="112">
          <cell r="A112" t="str">
            <v>POLS3000 International Political Economy</v>
          </cell>
          <cell r="C112" t="str">
            <v>NIL</v>
          </cell>
        </row>
        <row r="113">
          <cell r="A113" t="str">
            <v>PSYC1000 Introduction to Psychology</v>
          </cell>
          <cell r="C113" t="str">
            <v>NIL</v>
          </cell>
        </row>
        <row r="114">
          <cell r="A114" t="str">
            <v>PSYC1001 Foundations of Psychology</v>
          </cell>
          <cell r="C114" t="str">
            <v>NIL</v>
          </cell>
        </row>
        <row r="115">
          <cell r="A115" t="str">
            <v>PSYC2001 Social Psychology</v>
          </cell>
          <cell r="C115" t="str">
            <v>PSYC1000</v>
          </cell>
        </row>
        <row r="116">
          <cell r="A116" t="str">
            <v>PSYC2002 Psychological Science Correlational Methods</v>
          </cell>
          <cell r="C116" t="str">
            <v>BEHV2000</v>
          </cell>
        </row>
        <row r="117">
          <cell r="A117" t="str">
            <v>PSYC3000 Indigenous and Cross Cultural Psychology</v>
          </cell>
          <cell r="C117" t="str">
            <v>INDH1000 + PSYC2001</v>
          </cell>
        </row>
        <row r="118">
          <cell r="A118" t="str">
            <v>PSYT3000 Abnormal Psychology</v>
          </cell>
          <cell r="B118"/>
          <cell r="C118" t="str">
            <v>PSYC1001 + PSYC2000</v>
          </cell>
        </row>
        <row r="119">
          <cell r="A119" t="str">
            <v>SCST1000 Introduction to Screen Creativity</v>
          </cell>
          <cell r="C119" t="str">
            <v>NIL</v>
          </cell>
        </row>
        <row r="120">
          <cell r="A120" t="str">
            <v>SCST2001 Television Drama</v>
          </cell>
          <cell r="C120" t="str">
            <v>NIL</v>
          </cell>
        </row>
        <row r="121">
          <cell r="A121" t="str">
            <v>SCST3010 Reading Screens</v>
          </cell>
          <cell r="C121" t="str">
            <v>SCST1000</v>
          </cell>
        </row>
        <row r="122">
          <cell r="A122" t="str">
            <v>SPRO1000 Introduction to Screen Industries</v>
          </cell>
          <cell r="C122" t="str">
            <v>NIL</v>
          </cell>
        </row>
        <row r="123">
          <cell r="A123" t="str">
            <v>SPRO2000 Television Production Workshop</v>
          </cell>
          <cell r="C123" t="str">
            <v>SPRO1000</v>
          </cell>
        </row>
        <row r="124">
          <cell r="A124" t="str">
            <v>SPRO2003 Drama Narratives</v>
          </cell>
          <cell r="C124" t="str">
            <v>SPRO1000</v>
          </cell>
        </row>
        <row r="125">
          <cell r="A125" t="str">
            <v>SPRO3006 Transmedia Narratives</v>
          </cell>
          <cell r="B125"/>
          <cell r="C125" t="str">
            <v>NIL</v>
          </cell>
        </row>
        <row r="126">
          <cell r="A126" t="str">
            <v>THTR2004 Voice for the Actor</v>
          </cell>
          <cell r="C126" t="str">
            <v>NIL</v>
          </cell>
        </row>
        <row r="127">
          <cell r="A127" t="str">
            <v>THTR1001 Acting Fundamentals</v>
          </cell>
          <cell r="C127" t="str">
            <v>NIL</v>
          </cell>
        </row>
        <row r="128">
          <cell r="A128" t="str">
            <v>THTR1002 Devising Fundamentals</v>
          </cell>
          <cell r="C128" t="str">
            <v>NIL</v>
          </cell>
        </row>
        <row r="129">
          <cell r="A129" t="str">
            <v xml:space="preserve">THTR2001 Acting </v>
          </cell>
          <cell r="C129" t="str">
            <v>THTR1001</v>
          </cell>
        </row>
        <row r="130">
          <cell r="A130" t="str">
            <v>THTR2002 Technical Theatre Fundamentals</v>
          </cell>
          <cell r="C130" t="str">
            <v>NIL</v>
          </cell>
        </row>
        <row r="131">
          <cell r="A131" t="str">
            <v>THTR3000 Directing Theatre</v>
          </cell>
          <cell r="C131" t="str">
            <v>THTR2001 + THTR2002</v>
          </cell>
        </row>
        <row r="132">
          <cell r="A132" t="str">
            <v>THTR3007 Contemporary Performance</v>
          </cell>
          <cell r="B132"/>
          <cell r="C132" t="str">
            <v>THTR3006/THTR2005/VISA2028</v>
          </cell>
        </row>
        <row r="133">
          <cell r="A133" t="str">
            <v>VISA1003 Drawing</v>
          </cell>
          <cell r="C133" t="str">
            <v>NIL</v>
          </cell>
        </row>
        <row r="134">
          <cell r="A134" t="str">
            <v>VISA1004 Fine Art Studio Methods</v>
          </cell>
          <cell r="C134" t="str">
            <v>NIL</v>
          </cell>
        </row>
        <row r="135">
          <cell r="A135" t="str">
            <v>VISA1005 Fine Art Studio Materials</v>
          </cell>
          <cell r="C135" t="str">
            <v>NIL</v>
          </cell>
        </row>
        <row r="136">
          <cell r="A136" t="str">
            <v>VISA2005 Fine Art Studio Processes</v>
          </cell>
          <cell r="C136" t="str">
            <v>VISA1004/VISA1005</v>
          </cell>
        </row>
        <row r="137">
          <cell r="A137" t="str">
            <v>VISA2006 Fine Art Studio Extension</v>
          </cell>
          <cell r="C137" t="str">
            <v>VISA2005</v>
          </cell>
        </row>
        <row r="138">
          <cell r="A138" t="str">
            <v>VISA2007 Fine Art Project</v>
          </cell>
        </row>
        <row r="139">
          <cell r="A139" t="str">
            <v>VISA2021 Arts Visual Research 1</v>
          </cell>
          <cell r="C139" t="str">
            <v>NIL</v>
          </cell>
        </row>
        <row r="140">
          <cell r="A140" t="str">
            <v>VISA2023 Fine Art Theory and Criticism</v>
          </cell>
        </row>
        <row r="141">
          <cell r="A141" t="str">
            <v>VISA2024 History and Theory of Art and Design 2</v>
          </cell>
          <cell r="C141" t="str">
            <v>NIL</v>
          </cell>
        </row>
        <row r="142">
          <cell r="A142" t="str">
            <v>VISA3006 Fine Art Concepts and Context</v>
          </cell>
          <cell r="C142" t="str">
            <v>NIL</v>
          </cell>
        </row>
        <row r="143">
          <cell r="A143" t="str">
            <v>VISA3010 Fine Art Studio Practice</v>
          </cell>
          <cell r="C143" t="str">
            <v>VISA2006</v>
          </cell>
        </row>
        <row r="144">
          <cell r="A144" t="str">
            <v>VISA3023 Fine Art Project Advanced</v>
          </cell>
          <cell r="B144"/>
          <cell r="C144"/>
        </row>
        <row r="145">
          <cell r="A145" t="str">
            <v>ZOOL2000 Animal Diversity and Evolution OR ECEV2000 Terrestrial Ecology</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rses and unitsets"/>
      <sheetName val="ENR Planner"/>
      <sheetName val="OUA Handbook"/>
      <sheetName val="Int Handbook"/>
      <sheetName val="Enrolment Planner PrimaryECE OU"/>
    </sheetNames>
    <sheetDataSet>
      <sheetData sheetId="0">
        <row r="1">
          <cell r="D1" t="str">
            <v>ECE2015</v>
          </cell>
        </row>
      </sheetData>
      <sheetData sheetId="1"/>
      <sheetData sheetId="2">
        <row r="1">
          <cell r="A1" t="str">
            <v>Study Package Availability Search</v>
          </cell>
        </row>
      </sheetData>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70"/>
  <sheetViews>
    <sheetView showGridLines="0" tabSelected="1" workbookViewId="0">
      <selection activeCell="N42" sqref="N42"/>
    </sheetView>
  </sheetViews>
  <sheetFormatPr defaultRowHeight="15" x14ac:dyDescent="0.25"/>
  <cols>
    <col min="1" max="1" width="13" style="15" customWidth="1"/>
    <col min="7" max="7" width="2.140625" customWidth="1"/>
    <col min="8" max="8" width="24.5703125" customWidth="1"/>
    <col min="11" max="11" width="3.85546875" customWidth="1"/>
  </cols>
  <sheetData>
    <row r="1" spans="1:15" ht="40.15" customHeight="1" x14ac:dyDescent="0.25">
      <c r="A1" s="132" t="s">
        <v>0</v>
      </c>
      <c r="B1" s="132"/>
      <c r="C1" s="132"/>
      <c r="D1" s="132"/>
      <c r="E1" s="132"/>
      <c r="F1" s="132"/>
      <c r="G1" s="132"/>
      <c r="H1" s="132"/>
      <c r="I1" s="132"/>
      <c r="J1" s="132"/>
      <c r="K1" s="132"/>
    </row>
    <row r="2" spans="1:15" ht="16.5" customHeight="1" x14ac:dyDescent="0.25">
      <c r="A2" s="113"/>
      <c r="B2" s="133"/>
      <c r="C2" s="133"/>
      <c r="D2" s="134" t="s">
        <v>1</v>
      </c>
      <c r="E2" s="134"/>
      <c r="F2" s="134"/>
      <c r="G2" s="134"/>
      <c r="H2" s="134"/>
      <c r="I2" s="135"/>
      <c r="J2" s="135"/>
      <c r="K2" s="1"/>
    </row>
    <row r="3" spans="1:15" ht="22.15" customHeight="1" x14ac:dyDescent="0.25">
      <c r="A3" s="14" t="s">
        <v>71</v>
      </c>
      <c r="B3" s="3"/>
      <c r="C3" s="3"/>
      <c r="D3" s="3"/>
      <c r="E3" s="4"/>
      <c r="F3" s="5"/>
      <c r="G3" s="2"/>
      <c r="H3" s="5"/>
      <c r="I3" s="2"/>
      <c r="J3" s="51">
        <f>VLOOKUP(I4,Start,2,FALSE)</f>
        <v>0</v>
      </c>
      <c r="K3" s="7"/>
    </row>
    <row r="4" spans="1:15" ht="22.15" customHeight="1" x14ac:dyDescent="0.25">
      <c r="A4" s="14" t="s">
        <v>70</v>
      </c>
      <c r="B4" s="8"/>
      <c r="C4" s="6"/>
      <c r="D4" s="9"/>
      <c r="E4" s="4"/>
      <c r="F4" s="136"/>
      <c r="G4" s="136"/>
      <c r="H4" s="79" t="s">
        <v>128</v>
      </c>
      <c r="I4" s="137" t="s">
        <v>29</v>
      </c>
      <c r="J4" s="137"/>
      <c r="K4" s="137"/>
    </row>
    <row r="5" spans="1:15" s="59" customFormat="1" ht="14.1" customHeight="1" x14ac:dyDescent="0.25">
      <c r="A5" s="53" t="s">
        <v>2</v>
      </c>
      <c r="B5" s="54"/>
      <c r="C5" s="55"/>
      <c r="D5" s="55"/>
      <c r="E5" s="55"/>
      <c r="F5" s="55"/>
      <c r="G5" s="55"/>
      <c r="H5" s="56" t="s">
        <v>3</v>
      </c>
      <c r="I5" s="56" t="s">
        <v>4</v>
      </c>
      <c r="J5" s="127" t="s">
        <v>5</v>
      </c>
      <c r="K5" s="128"/>
      <c r="L5" s="57"/>
      <c r="M5" s="58"/>
      <c r="N5" s="58"/>
      <c r="O5" s="58"/>
    </row>
    <row r="6" spans="1:15" s="62" customFormat="1" ht="20.100000000000001" customHeight="1" x14ac:dyDescent="0.15">
      <c r="A6" s="80" t="e">
        <f>HLOOKUP($J$3,UnitCombs,2,FALSE)</f>
        <v>#N/A</v>
      </c>
      <c r="B6" s="138" t="e">
        <f t="shared" ref="B6:B12" si="0">VLOOKUP(A6, Handbook, 2,FALSE)</f>
        <v>#N/A</v>
      </c>
      <c r="C6" s="138"/>
      <c r="D6" s="138"/>
      <c r="E6" s="138"/>
      <c r="F6" s="138"/>
      <c r="G6" s="138"/>
      <c r="H6" s="81"/>
      <c r="I6" s="82" t="e">
        <f t="shared" ref="I6:I13" si="1">VLOOKUP(A6,Handbook,4,FALSE)</f>
        <v>#N/A</v>
      </c>
      <c r="J6" s="139"/>
      <c r="K6" s="140"/>
      <c r="L6" s="60"/>
      <c r="M6" s="61"/>
      <c r="N6" s="61"/>
      <c r="O6" s="61"/>
    </row>
    <row r="7" spans="1:15" s="62" customFormat="1" ht="20.100000000000001" customHeight="1" x14ac:dyDescent="0.15">
      <c r="A7" s="83" t="e">
        <f>HLOOKUP($J$3,UnitCombs,3,FALSE)</f>
        <v>#N/A</v>
      </c>
      <c r="B7" s="131" t="e">
        <f t="shared" si="0"/>
        <v>#N/A</v>
      </c>
      <c r="C7" s="131"/>
      <c r="D7" s="131"/>
      <c r="E7" s="131"/>
      <c r="F7" s="131"/>
      <c r="G7" s="131"/>
      <c r="H7" s="81"/>
      <c r="I7" s="82" t="e">
        <f t="shared" si="1"/>
        <v>#N/A</v>
      </c>
      <c r="J7" s="119"/>
      <c r="K7" s="120"/>
      <c r="L7" s="60"/>
      <c r="M7" s="61"/>
      <c r="N7" s="61"/>
      <c r="O7" s="61"/>
    </row>
    <row r="8" spans="1:15" s="62" customFormat="1" ht="20.100000000000001" customHeight="1" x14ac:dyDescent="0.15">
      <c r="A8" s="84" t="e">
        <f>HLOOKUP($J$3,UnitCombs,4,FALSE)</f>
        <v>#N/A</v>
      </c>
      <c r="B8" s="131" t="e">
        <f t="shared" si="0"/>
        <v>#N/A</v>
      </c>
      <c r="C8" s="131"/>
      <c r="D8" s="131"/>
      <c r="E8" s="131"/>
      <c r="F8" s="131"/>
      <c r="G8" s="131"/>
      <c r="H8" s="81"/>
      <c r="I8" s="82" t="e">
        <f t="shared" si="1"/>
        <v>#N/A</v>
      </c>
      <c r="J8" s="119"/>
      <c r="K8" s="120"/>
      <c r="L8" s="60"/>
      <c r="M8" s="61"/>
      <c r="N8" s="61"/>
      <c r="O8" s="61"/>
    </row>
    <row r="9" spans="1:15" s="62" customFormat="1" ht="20.100000000000001" customHeight="1" x14ac:dyDescent="0.15">
      <c r="A9" s="85" t="e">
        <f>HLOOKUP($J$3,UnitCombs,5,FALSE)</f>
        <v>#N/A</v>
      </c>
      <c r="B9" s="125" t="e">
        <f>VLOOKUP(A9, Handbook, 2,FALSE)</f>
        <v>#N/A</v>
      </c>
      <c r="C9" s="125"/>
      <c r="D9" s="125"/>
      <c r="E9" s="125"/>
      <c r="F9" s="125"/>
      <c r="G9" s="125"/>
      <c r="H9" s="81"/>
      <c r="I9" s="82" t="e">
        <f t="shared" si="1"/>
        <v>#N/A</v>
      </c>
      <c r="J9" s="119"/>
      <c r="K9" s="120"/>
      <c r="L9" s="60"/>
      <c r="M9" s="61"/>
      <c r="N9" s="61"/>
      <c r="O9" s="61"/>
    </row>
    <row r="10" spans="1:15" s="62" customFormat="1" ht="20.100000000000001" customHeight="1" x14ac:dyDescent="0.15">
      <c r="A10" s="86" t="e">
        <f>HLOOKUP($J$3,UnitCombs,6,FALSE)</f>
        <v>#N/A</v>
      </c>
      <c r="B10" s="126" t="e">
        <f t="shared" si="0"/>
        <v>#N/A</v>
      </c>
      <c r="C10" s="126"/>
      <c r="D10" s="126"/>
      <c r="E10" s="126"/>
      <c r="F10" s="126"/>
      <c r="G10" s="126"/>
      <c r="H10" s="87"/>
      <c r="I10" s="88" t="e">
        <f t="shared" si="1"/>
        <v>#N/A</v>
      </c>
      <c r="J10" s="121"/>
      <c r="K10" s="122"/>
      <c r="L10" s="60"/>
      <c r="M10" s="61"/>
      <c r="N10" s="61"/>
      <c r="O10" s="61"/>
    </row>
    <row r="11" spans="1:15" s="65" customFormat="1" ht="20.100000000000001" customHeight="1" x14ac:dyDescent="0.15">
      <c r="A11" s="89" t="e">
        <f>HLOOKUP($J$3,UnitCombs,7,FALSE)</f>
        <v>#N/A</v>
      </c>
      <c r="B11" s="131" t="e">
        <f t="shared" si="0"/>
        <v>#N/A</v>
      </c>
      <c r="C11" s="131"/>
      <c r="D11" s="131"/>
      <c r="E11" s="131"/>
      <c r="F11" s="131"/>
      <c r="G11" s="131"/>
      <c r="H11" s="87"/>
      <c r="I11" s="88" t="e">
        <f t="shared" si="1"/>
        <v>#N/A</v>
      </c>
      <c r="J11" s="123"/>
      <c r="K11" s="124"/>
      <c r="L11" s="63"/>
      <c r="M11" s="64"/>
      <c r="N11" s="64"/>
      <c r="O11" s="64"/>
    </row>
    <row r="12" spans="1:15" s="65" customFormat="1" ht="20.100000000000001" customHeight="1" x14ac:dyDescent="0.15">
      <c r="A12" s="90" t="e">
        <f>HLOOKUP($J$3,UnitCombs,8,FALSE)</f>
        <v>#N/A</v>
      </c>
      <c r="B12" s="131" t="e">
        <f t="shared" si="0"/>
        <v>#N/A</v>
      </c>
      <c r="C12" s="131"/>
      <c r="D12" s="131"/>
      <c r="E12" s="131"/>
      <c r="F12" s="131"/>
      <c r="G12" s="131"/>
      <c r="H12" s="87"/>
      <c r="I12" s="88" t="e">
        <f t="shared" si="1"/>
        <v>#N/A</v>
      </c>
      <c r="J12" s="123"/>
      <c r="K12" s="124"/>
      <c r="L12" s="63"/>
      <c r="M12" s="64"/>
      <c r="N12" s="64"/>
      <c r="O12" s="64"/>
    </row>
    <row r="13" spans="1:15" s="65" customFormat="1" ht="20.100000000000001" customHeight="1" x14ac:dyDescent="0.15">
      <c r="A13" s="91" t="e">
        <f>HLOOKUP($J$3,UnitCombs,9,FALSE)</f>
        <v>#N/A</v>
      </c>
      <c r="B13" s="92" t="e">
        <f>VLOOKUP(A13,Handbook,2,FALSE)</f>
        <v>#N/A</v>
      </c>
      <c r="C13" s="93"/>
      <c r="D13" s="93"/>
      <c r="E13" s="93"/>
      <c r="F13" s="93"/>
      <c r="G13" s="93"/>
      <c r="H13" s="87"/>
      <c r="I13" s="88" t="e">
        <f t="shared" si="1"/>
        <v>#N/A</v>
      </c>
      <c r="J13" s="123"/>
      <c r="K13" s="124"/>
      <c r="L13" s="63"/>
      <c r="M13" s="64"/>
      <c r="N13" s="64"/>
      <c r="O13" s="64"/>
    </row>
    <row r="14" spans="1:15" s="59" customFormat="1" ht="14.1" customHeight="1" x14ac:dyDescent="0.25">
      <c r="A14" s="94" t="s">
        <v>6</v>
      </c>
      <c r="B14" s="95"/>
      <c r="C14" s="96"/>
      <c r="D14" s="96"/>
      <c r="E14" s="96"/>
      <c r="F14" s="96"/>
      <c r="G14" s="96"/>
      <c r="H14" s="97" t="s">
        <v>3</v>
      </c>
      <c r="I14" s="97" t="s">
        <v>4</v>
      </c>
      <c r="J14" s="127" t="s">
        <v>5</v>
      </c>
      <c r="K14" s="128"/>
      <c r="L14" s="57"/>
      <c r="M14" s="58"/>
      <c r="N14" s="58"/>
      <c r="O14" s="58"/>
    </row>
    <row r="15" spans="1:15" s="62" customFormat="1" ht="20.100000000000001" customHeight="1" x14ac:dyDescent="0.15">
      <c r="A15" s="98" t="e">
        <f>HLOOKUP(J3,UnitCombs,10,FALSE)</f>
        <v>#N/A</v>
      </c>
      <c r="B15" s="114" t="e">
        <f t="shared" ref="B15:B22" si="2">VLOOKUP(A15,Handbook,2,FALSE)</f>
        <v>#N/A</v>
      </c>
      <c r="C15" s="114"/>
      <c r="D15" s="114"/>
      <c r="E15" s="114"/>
      <c r="F15" s="114"/>
      <c r="G15" s="114"/>
      <c r="H15" s="81" t="e">
        <f t="shared" ref="H15:H22" si="3">VLOOKUP(A15,Handbook,3,FALSE)</f>
        <v>#N/A</v>
      </c>
      <c r="I15" s="82" t="e">
        <f t="shared" ref="I15:I22" si="4">VLOOKUP(A15,Handbook,4,FALSE)</f>
        <v>#N/A</v>
      </c>
      <c r="J15" s="117"/>
      <c r="K15" s="118"/>
      <c r="L15" s="66"/>
      <c r="M15" s="61"/>
      <c r="N15" s="61"/>
      <c r="O15" s="61"/>
    </row>
    <row r="16" spans="1:15" s="62" customFormat="1" ht="20.100000000000001" customHeight="1" x14ac:dyDescent="0.15">
      <c r="A16" s="98" t="e">
        <f>HLOOKUP(J3,UnitCombs,11,FALSE)</f>
        <v>#N/A</v>
      </c>
      <c r="B16" s="99" t="e">
        <f t="shared" si="2"/>
        <v>#N/A</v>
      </c>
      <c r="C16" s="100"/>
      <c r="D16" s="100"/>
      <c r="E16" s="100"/>
      <c r="F16" s="100"/>
      <c r="G16" s="100"/>
      <c r="H16" s="81" t="e">
        <f t="shared" si="3"/>
        <v>#N/A</v>
      </c>
      <c r="I16" s="82" t="e">
        <f t="shared" si="4"/>
        <v>#N/A</v>
      </c>
      <c r="J16" s="129"/>
      <c r="K16" s="130"/>
      <c r="L16" s="66"/>
      <c r="M16" s="61"/>
      <c r="N16" s="61"/>
      <c r="O16" s="61"/>
    </row>
    <row r="17" spans="1:15" s="62" customFormat="1" ht="20.100000000000001" customHeight="1" x14ac:dyDescent="0.15">
      <c r="A17" s="98" t="e">
        <f>HLOOKUP(J3,UnitCombs,12,FALSE)</f>
        <v>#N/A</v>
      </c>
      <c r="B17" s="99" t="e">
        <f t="shared" si="2"/>
        <v>#N/A</v>
      </c>
      <c r="C17" s="100"/>
      <c r="D17" s="100"/>
      <c r="E17" s="100"/>
      <c r="F17" s="100"/>
      <c r="G17" s="100"/>
      <c r="H17" s="81" t="e">
        <f t="shared" si="3"/>
        <v>#N/A</v>
      </c>
      <c r="I17" s="82" t="e">
        <f t="shared" si="4"/>
        <v>#N/A</v>
      </c>
      <c r="J17" s="115"/>
      <c r="K17" s="116"/>
      <c r="L17" s="66"/>
      <c r="M17" s="61"/>
      <c r="N17" s="61"/>
      <c r="O17" s="61"/>
    </row>
    <row r="18" spans="1:15" s="62" customFormat="1" ht="20.100000000000001" customHeight="1" x14ac:dyDescent="0.15">
      <c r="A18" s="98" t="e">
        <f>HLOOKUP(J3,UnitCombs,13,FALSE)</f>
        <v>#N/A</v>
      </c>
      <c r="B18" s="99" t="e">
        <f t="shared" si="2"/>
        <v>#N/A</v>
      </c>
      <c r="C18" s="100"/>
      <c r="D18" s="100"/>
      <c r="E18" s="100"/>
      <c r="F18" s="100"/>
      <c r="G18" s="100"/>
      <c r="H18" s="81" t="e">
        <f t="shared" si="3"/>
        <v>#N/A</v>
      </c>
      <c r="I18" s="82" t="e">
        <f t="shared" si="4"/>
        <v>#N/A</v>
      </c>
      <c r="J18" s="115"/>
      <c r="K18" s="116"/>
      <c r="L18" s="66"/>
      <c r="M18" s="61"/>
      <c r="N18" s="61"/>
      <c r="O18" s="61"/>
    </row>
    <row r="19" spans="1:15" s="62" customFormat="1" ht="20.100000000000001" customHeight="1" x14ac:dyDescent="0.15">
      <c r="A19" s="98" t="e">
        <f>HLOOKUP(J3,UnitCombs,14,FALSE)</f>
        <v>#N/A</v>
      </c>
      <c r="B19" s="99" t="e">
        <f t="shared" si="2"/>
        <v>#N/A</v>
      </c>
      <c r="C19" s="100"/>
      <c r="D19" s="100"/>
      <c r="E19" s="100"/>
      <c r="F19" s="100"/>
      <c r="G19" s="100"/>
      <c r="H19" s="81" t="e">
        <f t="shared" si="3"/>
        <v>#N/A</v>
      </c>
      <c r="I19" s="101" t="e">
        <f t="shared" si="4"/>
        <v>#N/A</v>
      </c>
      <c r="J19" s="115"/>
      <c r="K19" s="116"/>
      <c r="L19" s="60"/>
      <c r="M19" s="61"/>
      <c r="N19" s="61"/>
      <c r="O19" s="61"/>
    </row>
    <row r="20" spans="1:15" s="62" customFormat="1" ht="20.100000000000001" customHeight="1" x14ac:dyDescent="0.15">
      <c r="A20" s="98" t="e">
        <f>HLOOKUP(J3,UnitCombs,15,FALSE)</f>
        <v>#N/A</v>
      </c>
      <c r="B20" s="99" t="e">
        <f t="shared" si="2"/>
        <v>#N/A</v>
      </c>
      <c r="C20" s="102"/>
      <c r="D20" s="100"/>
      <c r="E20" s="100"/>
      <c r="F20" s="100"/>
      <c r="G20" s="100"/>
      <c r="H20" s="81" t="e">
        <f t="shared" si="3"/>
        <v>#N/A</v>
      </c>
      <c r="I20" s="101" t="e">
        <f t="shared" si="4"/>
        <v>#N/A</v>
      </c>
      <c r="J20" s="115"/>
      <c r="K20" s="116"/>
      <c r="L20" s="60"/>
      <c r="M20" s="61"/>
      <c r="N20" s="61"/>
      <c r="O20" s="61"/>
    </row>
    <row r="21" spans="1:15" s="65" customFormat="1" ht="20.100000000000001" customHeight="1" x14ac:dyDescent="0.15">
      <c r="A21" s="98" t="e">
        <f>HLOOKUP(J3,UnitCombs,16,FALSE)</f>
        <v>#N/A</v>
      </c>
      <c r="B21" s="99" t="e">
        <f t="shared" si="2"/>
        <v>#N/A</v>
      </c>
      <c r="C21" s="100"/>
      <c r="D21" s="100"/>
      <c r="E21" s="100"/>
      <c r="F21" s="100"/>
      <c r="G21" s="100"/>
      <c r="H21" s="81" t="e">
        <f t="shared" si="3"/>
        <v>#N/A</v>
      </c>
      <c r="I21" s="101" t="e">
        <f t="shared" si="4"/>
        <v>#N/A</v>
      </c>
      <c r="J21" s="115"/>
      <c r="K21" s="116"/>
      <c r="L21" s="63"/>
      <c r="M21" s="64"/>
      <c r="N21" s="64"/>
      <c r="O21" s="64"/>
    </row>
    <row r="22" spans="1:15" s="65" customFormat="1" ht="20.100000000000001" customHeight="1" x14ac:dyDescent="0.15">
      <c r="A22" s="98" t="e">
        <f>HLOOKUP(J3,UnitCombs,17,FALSE)</f>
        <v>#N/A</v>
      </c>
      <c r="B22" s="99" t="e">
        <f t="shared" si="2"/>
        <v>#N/A</v>
      </c>
      <c r="C22" s="103"/>
      <c r="D22" s="103"/>
      <c r="E22" s="103"/>
      <c r="F22" s="103"/>
      <c r="G22" s="103"/>
      <c r="H22" s="81" t="e">
        <f t="shared" si="3"/>
        <v>#N/A</v>
      </c>
      <c r="I22" s="101" t="e">
        <f t="shared" si="4"/>
        <v>#N/A</v>
      </c>
      <c r="J22" s="115"/>
      <c r="K22" s="116"/>
      <c r="L22" s="63"/>
      <c r="M22" s="64"/>
      <c r="N22" s="64"/>
      <c r="O22" s="64"/>
    </row>
    <row r="23" spans="1:15" s="59" customFormat="1" ht="14.1" customHeight="1" x14ac:dyDescent="0.25">
      <c r="A23" s="94" t="s">
        <v>7</v>
      </c>
      <c r="B23" s="95"/>
      <c r="C23" s="96"/>
      <c r="D23" s="96"/>
      <c r="E23" s="96"/>
      <c r="F23" s="96"/>
      <c r="G23" s="96"/>
      <c r="H23" s="97" t="s">
        <v>3</v>
      </c>
      <c r="I23" s="97" t="s">
        <v>4</v>
      </c>
      <c r="J23" s="127" t="s">
        <v>5</v>
      </c>
      <c r="K23" s="128"/>
      <c r="L23" s="57"/>
      <c r="M23" s="58"/>
      <c r="N23" s="58"/>
      <c r="O23" s="58"/>
    </row>
    <row r="24" spans="1:15" s="62" customFormat="1" ht="20.100000000000001" customHeight="1" x14ac:dyDescent="0.15">
      <c r="A24" s="98" t="e">
        <f>HLOOKUP(J3,UnitCombs,18,FALSE)</f>
        <v>#N/A</v>
      </c>
      <c r="B24" s="104" t="e">
        <f t="shared" ref="B24:B31" si="5">VLOOKUP(A24,Handbook,2,FALSE)</f>
        <v>#N/A</v>
      </c>
      <c r="C24" s="100"/>
      <c r="D24" s="100"/>
      <c r="E24" s="100"/>
      <c r="F24" s="100"/>
      <c r="G24" s="100"/>
      <c r="H24" s="81" t="e">
        <f t="shared" ref="H24:H31" si="6">VLOOKUP(A24,Handbook,3,FALSE)</f>
        <v>#N/A</v>
      </c>
      <c r="I24" s="82" t="e">
        <f t="shared" ref="I24:I31" si="7">VLOOKUP(A24,Handbook,4,FALSE)</f>
        <v>#N/A</v>
      </c>
      <c r="J24" s="117"/>
      <c r="K24" s="118"/>
      <c r="L24" s="66"/>
      <c r="M24" s="61"/>
      <c r="N24" s="61"/>
      <c r="O24" s="61"/>
    </row>
    <row r="25" spans="1:15" s="62" customFormat="1" ht="20.100000000000001" customHeight="1" x14ac:dyDescent="0.15">
      <c r="A25" s="98" t="e">
        <f>HLOOKUP(J3,UnitCombs,19,FALSE)</f>
        <v>#N/A</v>
      </c>
      <c r="B25" s="104" t="e">
        <f t="shared" si="5"/>
        <v>#N/A</v>
      </c>
      <c r="C25" s="100"/>
      <c r="D25" s="100"/>
      <c r="E25" s="100"/>
      <c r="F25" s="100"/>
      <c r="G25" s="100"/>
      <c r="H25" s="81" t="e">
        <f t="shared" si="6"/>
        <v>#N/A</v>
      </c>
      <c r="I25" s="82" t="e">
        <f t="shared" si="7"/>
        <v>#N/A</v>
      </c>
      <c r="J25" s="129"/>
      <c r="K25" s="130"/>
      <c r="L25" s="66"/>
      <c r="M25" s="61"/>
      <c r="N25" s="61"/>
      <c r="O25" s="61"/>
    </row>
    <row r="26" spans="1:15" s="62" customFormat="1" ht="20.100000000000001" customHeight="1" x14ac:dyDescent="0.15">
      <c r="A26" s="98" t="e">
        <f>HLOOKUP(J3,UnitCombs,20,FALSE)</f>
        <v>#N/A</v>
      </c>
      <c r="B26" s="104" t="e">
        <f t="shared" si="5"/>
        <v>#N/A</v>
      </c>
      <c r="C26" s="100"/>
      <c r="D26" s="100"/>
      <c r="E26" s="100"/>
      <c r="F26" s="100"/>
      <c r="G26" s="100"/>
      <c r="H26" s="81" t="e">
        <f t="shared" si="6"/>
        <v>#N/A</v>
      </c>
      <c r="I26" s="82" t="e">
        <f t="shared" si="7"/>
        <v>#N/A</v>
      </c>
      <c r="J26" s="115"/>
      <c r="K26" s="116"/>
      <c r="L26" s="67"/>
      <c r="M26" s="61"/>
      <c r="N26" s="61"/>
      <c r="O26" s="61"/>
    </row>
    <row r="27" spans="1:15" s="62" customFormat="1" ht="20.100000000000001" customHeight="1" x14ac:dyDescent="0.15">
      <c r="A27" s="98" t="e">
        <f>HLOOKUP(J3,UnitCombs,21,FALSE)</f>
        <v>#N/A</v>
      </c>
      <c r="B27" s="104" t="e">
        <f t="shared" si="5"/>
        <v>#N/A</v>
      </c>
      <c r="C27" s="100"/>
      <c r="D27" s="100"/>
      <c r="E27" s="100"/>
      <c r="F27" s="100"/>
      <c r="G27" s="100"/>
      <c r="H27" s="81" t="e">
        <f t="shared" si="6"/>
        <v>#N/A</v>
      </c>
      <c r="I27" s="82" t="e">
        <f t="shared" si="7"/>
        <v>#N/A</v>
      </c>
      <c r="J27" s="115"/>
      <c r="K27" s="116"/>
      <c r="L27" s="67"/>
      <c r="M27" s="61"/>
      <c r="N27" s="61"/>
      <c r="O27" s="61"/>
    </row>
    <row r="28" spans="1:15" s="65" customFormat="1" ht="20.100000000000001" customHeight="1" x14ac:dyDescent="0.15">
      <c r="A28" s="105" t="e">
        <f>HLOOKUP(J3,UnitCombs,22,FALSE)</f>
        <v>#N/A</v>
      </c>
      <c r="B28" s="106" t="e">
        <f t="shared" si="5"/>
        <v>#N/A</v>
      </c>
      <c r="C28" s="107"/>
      <c r="D28" s="107"/>
      <c r="E28" s="107"/>
      <c r="F28" s="107"/>
      <c r="G28" s="107"/>
      <c r="H28" s="81" t="e">
        <f t="shared" si="6"/>
        <v>#N/A</v>
      </c>
      <c r="I28" s="101" t="e">
        <f t="shared" si="7"/>
        <v>#N/A</v>
      </c>
      <c r="J28" s="115"/>
      <c r="K28" s="116"/>
      <c r="L28" s="68"/>
      <c r="M28" s="64"/>
      <c r="N28" s="64"/>
      <c r="O28" s="64"/>
    </row>
    <row r="29" spans="1:15" s="65" customFormat="1" ht="20.100000000000001" customHeight="1" x14ac:dyDescent="0.15">
      <c r="A29" s="105" t="e">
        <f>HLOOKUP(J3,UnitCombs,23,FALSE)</f>
        <v>#N/A</v>
      </c>
      <c r="B29" s="104" t="e">
        <f t="shared" si="5"/>
        <v>#N/A</v>
      </c>
      <c r="C29" s="100"/>
      <c r="D29" s="100"/>
      <c r="E29" s="100"/>
      <c r="F29" s="100"/>
      <c r="G29" s="100"/>
      <c r="H29" s="81" t="e">
        <f t="shared" si="6"/>
        <v>#N/A</v>
      </c>
      <c r="I29" s="101" t="e">
        <f t="shared" si="7"/>
        <v>#N/A</v>
      </c>
      <c r="J29" s="115"/>
      <c r="K29" s="116"/>
      <c r="L29" s="68"/>
      <c r="M29" s="64"/>
      <c r="N29" s="64"/>
      <c r="O29" s="64"/>
    </row>
    <row r="30" spans="1:15" s="65" customFormat="1" ht="20.100000000000001" customHeight="1" x14ac:dyDescent="0.15">
      <c r="A30" s="105" t="e">
        <f>HLOOKUP(J3,UnitCombs,24,FALSE)</f>
        <v>#N/A</v>
      </c>
      <c r="B30" s="104" t="e">
        <f t="shared" si="5"/>
        <v>#N/A</v>
      </c>
      <c r="C30" s="100"/>
      <c r="D30" s="100"/>
      <c r="E30" s="100"/>
      <c r="F30" s="100"/>
      <c r="G30" s="100"/>
      <c r="H30" s="81" t="e">
        <f t="shared" si="6"/>
        <v>#N/A</v>
      </c>
      <c r="I30" s="101" t="e">
        <f t="shared" si="7"/>
        <v>#N/A</v>
      </c>
      <c r="J30" s="115"/>
      <c r="K30" s="116"/>
      <c r="L30" s="68"/>
      <c r="M30" s="64"/>
      <c r="N30" s="64"/>
      <c r="O30" s="64"/>
    </row>
    <row r="31" spans="1:15" s="65" customFormat="1" ht="20.100000000000001" customHeight="1" x14ac:dyDescent="0.15">
      <c r="A31" s="105" t="e">
        <f>HLOOKUP(J3,UnitCombs,25,FALSE)</f>
        <v>#N/A</v>
      </c>
      <c r="B31" s="104" t="e">
        <f t="shared" si="5"/>
        <v>#N/A</v>
      </c>
      <c r="C31" s="108"/>
      <c r="D31" s="108"/>
      <c r="E31" s="108"/>
      <c r="F31" s="108"/>
      <c r="G31" s="108"/>
      <c r="H31" s="81" t="e">
        <f t="shared" si="6"/>
        <v>#N/A</v>
      </c>
      <c r="I31" s="101" t="e">
        <f t="shared" si="7"/>
        <v>#N/A</v>
      </c>
      <c r="J31" s="115"/>
      <c r="K31" s="116"/>
      <c r="L31" s="68"/>
      <c r="M31" s="64"/>
      <c r="N31" s="64"/>
      <c r="O31" s="64"/>
    </row>
    <row r="32" spans="1:15" s="59" customFormat="1" ht="14.1" customHeight="1" x14ac:dyDescent="0.25">
      <c r="A32" s="94" t="s">
        <v>8</v>
      </c>
      <c r="B32" s="95"/>
      <c r="C32" s="96"/>
      <c r="D32" s="96"/>
      <c r="E32" s="96"/>
      <c r="F32" s="96"/>
      <c r="G32" s="96"/>
      <c r="H32" s="97" t="s">
        <v>3</v>
      </c>
      <c r="I32" s="97" t="s">
        <v>4</v>
      </c>
      <c r="J32" s="127" t="s">
        <v>5</v>
      </c>
      <c r="K32" s="128"/>
      <c r="L32" s="69"/>
      <c r="M32" s="58"/>
      <c r="N32" s="58"/>
      <c r="O32" s="58"/>
    </row>
    <row r="33" spans="1:15" s="62" customFormat="1" ht="20.100000000000001" customHeight="1" x14ac:dyDescent="0.15">
      <c r="A33" s="105" t="e">
        <f>HLOOKUP(J3,UnitCombs,26,FALSE)</f>
        <v>#N/A</v>
      </c>
      <c r="B33" s="106" t="e">
        <f>VLOOKUP(A33,Handbook,2,FALSE)</f>
        <v>#N/A</v>
      </c>
      <c r="C33" s="107"/>
      <c r="D33" s="107"/>
      <c r="E33" s="107"/>
      <c r="F33" s="107"/>
      <c r="G33" s="107"/>
      <c r="H33" s="81" t="e">
        <f>VLOOKUP(A33,Handbook,3,FALSE)</f>
        <v>#N/A</v>
      </c>
      <c r="I33" s="82" t="e">
        <f>VLOOKUP(A33,Handbook,4,FALSE)</f>
        <v>#N/A</v>
      </c>
      <c r="J33" s="117"/>
      <c r="K33" s="118"/>
      <c r="L33" s="67"/>
      <c r="M33" s="61"/>
      <c r="N33" s="61"/>
      <c r="O33" s="61"/>
    </row>
    <row r="34" spans="1:15" s="62" customFormat="1" ht="20.100000000000001" customHeight="1" x14ac:dyDescent="0.15">
      <c r="A34" s="105" t="e">
        <f>HLOOKUP(J3,UnitCombs,27,FALSE)</f>
        <v>#N/A</v>
      </c>
      <c r="B34" s="109" t="e">
        <f>VLOOKUP(A34,Handbook,2,FALSE)</f>
        <v>#N/A</v>
      </c>
      <c r="C34" s="107"/>
      <c r="D34" s="107"/>
      <c r="E34" s="107"/>
      <c r="F34" s="107"/>
      <c r="G34" s="107"/>
      <c r="H34" s="81" t="e">
        <f>VLOOKUP(A34,Handbook,3,FALSE)</f>
        <v>#N/A</v>
      </c>
      <c r="I34" s="82" t="e">
        <f>VLOOKUP(A34,Handbook,4,FALSE)</f>
        <v>#N/A</v>
      </c>
      <c r="J34" s="129"/>
      <c r="K34" s="130"/>
      <c r="L34" s="70"/>
      <c r="M34" s="61"/>
      <c r="N34" s="61"/>
      <c r="O34" s="61"/>
    </row>
    <row r="35" spans="1:15" s="62" customFormat="1" ht="20.100000000000001" customHeight="1" x14ac:dyDescent="0.15">
      <c r="A35" s="105" t="e">
        <f>HLOOKUP(J3,UnitCombs,28,FALSE)</f>
        <v>#N/A</v>
      </c>
      <c r="B35" s="109" t="e">
        <f>VLOOKUP(A35,Handbook,2,FALSE)</f>
        <v>#N/A</v>
      </c>
      <c r="C35" s="107"/>
      <c r="D35" s="107"/>
      <c r="E35" s="107"/>
      <c r="F35" s="107"/>
      <c r="G35" s="107"/>
      <c r="H35" s="81" t="e">
        <f>VLOOKUP(A35,Handbook,3,FALSE)</f>
        <v>#N/A</v>
      </c>
      <c r="I35" s="82" t="e">
        <f>VLOOKUP(A35,Handbook,4,FALSE)</f>
        <v>#N/A</v>
      </c>
      <c r="J35" s="115"/>
      <c r="K35" s="116"/>
      <c r="L35" s="70"/>
      <c r="M35" s="61"/>
      <c r="N35" s="61"/>
      <c r="O35" s="61"/>
    </row>
    <row r="36" spans="1:15" s="62" customFormat="1" ht="20.100000000000001" customHeight="1" x14ac:dyDescent="0.15">
      <c r="A36" s="105" t="e">
        <f>HLOOKUP(J3,UnitCombs,29,FALSE)</f>
        <v>#N/A</v>
      </c>
      <c r="B36" s="109" t="e">
        <f>VLOOKUP(A36,Handbook,2,FALSE)</f>
        <v>#N/A</v>
      </c>
      <c r="C36" s="100"/>
      <c r="D36" s="100"/>
      <c r="E36" s="100"/>
      <c r="F36" s="100"/>
      <c r="G36" s="100"/>
      <c r="H36" s="81" t="e">
        <f>VLOOKUP(A36,Handbook,3,FALSE)</f>
        <v>#N/A</v>
      </c>
      <c r="I36" s="82" t="e">
        <f>VLOOKUP(A36,Handbook,4,FALSE)</f>
        <v>#N/A</v>
      </c>
      <c r="J36" s="115"/>
      <c r="K36" s="116"/>
      <c r="L36" s="70"/>
      <c r="M36" s="61"/>
      <c r="N36" s="61"/>
      <c r="O36" s="61"/>
    </row>
    <row r="37" spans="1:15" s="65" customFormat="1" ht="20.100000000000001" customHeight="1" x14ac:dyDescent="0.15">
      <c r="A37" s="110" t="e">
        <f>HLOOKUP(J3,UnitCombs,30,FALSE)</f>
        <v>#N/A</v>
      </c>
      <c r="B37" s="111" t="e">
        <f>VLOOKUP(A37,Handbook,2,FALSE)</f>
        <v>#N/A</v>
      </c>
      <c r="C37" s="103"/>
      <c r="D37" s="103"/>
      <c r="E37" s="103"/>
      <c r="F37" s="103"/>
      <c r="G37" s="103"/>
      <c r="H37" s="81" t="e">
        <f>VLOOKUP(A37,Handbook,3,FALSE)</f>
        <v>#N/A</v>
      </c>
      <c r="I37" s="112" t="e">
        <f>VLOOKUP(A37,Handbook,4,FALSE)</f>
        <v>#N/A</v>
      </c>
      <c r="J37" s="115"/>
      <c r="K37" s="116"/>
      <c r="L37" s="71"/>
      <c r="M37" s="64"/>
      <c r="N37" s="64"/>
      <c r="O37" s="64"/>
    </row>
    <row r="38" spans="1:15" s="13" customFormat="1" ht="27.95" customHeight="1" x14ac:dyDescent="0.3">
      <c r="A38" s="142" t="s">
        <v>10</v>
      </c>
      <c r="B38" s="142"/>
      <c r="C38" s="142"/>
      <c r="D38" s="142"/>
      <c r="E38" s="142"/>
      <c r="F38" s="142"/>
      <c r="G38" s="142"/>
      <c r="H38" s="142"/>
      <c r="I38" s="142"/>
      <c r="J38" s="142"/>
      <c r="K38" s="142"/>
      <c r="L38" s="11"/>
      <c r="M38" s="12"/>
      <c r="N38" s="12"/>
      <c r="O38" s="12"/>
    </row>
    <row r="39" spans="1:15" ht="32.25" customHeight="1" x14ac:dyDescent="0.25">
      <c r="A39" s="145" t="s">
        <v>9</v>
      </c>
      <c r="B39" s="145"/>
      <c r="C39" s="145"/>
      <c r="D39" s="145"/>
      <c r="E39" s="145"/>
      <c r="F39" s="145"/>
      <c r="G39" s="145"/>
      <c r="H39" s="145"/>
      <c r="I39" s="145"/>
      <c r="J39" s="145"/>
      <c r="K39" s="145"/>
    </row>
    <row r="40" spans="1:15" x14ac:dyDescent="0.25">
      <c r="A40" s="76"/>
      <c r="B40" s="77"/>
      <c r="C40" s="77"/>
      <c r="D40" s="77"/>
      <c r="E40" s="77"/>
      <c r="F40" s="77"/>
      <c r="G40" s="77"/>
      <c r="H40" s="77"/>
      <c r="I40" s="77"/>
      <c r="J40" s="77"/>
      <c r="K40" s="78"/>
    </row>
    <row r="41" spans="1:15" x14ac:dyDescent="0.25">
      <c r="A41" s="146" t="s">
        <v>11</v>
      </c>
      <c r="B41" s="146"/>
      <c r="C41" s="146"/>
      <c r="D41" s="146"/>
      <c r="E41" s="46"/>
      <c r="F41" s="46"/>
      <c r="G41" s="47"/>
      <c r="H41" s="48"/>
      <c r="I41" s="49" t="s">
        <v>12</v>
      </c>
    </row>
    <row r="42" spans="1:15" ht="33" customHeight="1" x14ac:dyDescent="0.25">
      <c r="A42" s="144" t="s">
        <v>106</v>
      </c>
      <c r="B42" s="144"/>
      <c r="C42" s="144"/>
      <c r="D42" s="144"/>
      <c r="E42" s="144"/>
      <c r="F42" s="144"/>
      <c r="G42" s="144"/>
      <c r="H42" s="144"/>
      <c r="I42" s="144"/>
      <c r="J42" s="144"/>
      <c r="K42" s="144"/>
    </row>
    <row r="43" spans="1:15" x14ac:dyDescent="0.25">
      <c r="A43" s="73" t="s">
        <v>46</v>
      </c>
      <c r="B43" s="74"/>
      <c r="C43" s="74"/>
      <c r="D43" s="74"/>
      <c r="E43" s="74"/>
      <c r="F43" s="74"/>
      <c r="G43" s="74"/>
      <c r="H43" s="74"/>
      <c r="I43" s="74"/>
      <c r="J43" s="74"/>
      <c r="K43" s="75"/>
    </row>
    <row r="44" spans="1:15" ht="15" customHeight="1" x14ac:dyDescent="0.25">
      <c r="A44" s="72" t="s">
        <v>49</v>
      </c>
      <c r="B44" s="143" t="s">
        <v>50</v>
      </c>
      <c r="C44" s="143"/>
      <c r="D44" s="143"/>
      <c r="E44" s="143"/>
      <c r="F44" s="10"/>
      <c r="G44" s="10"/>
      <c r="H44" s="10"/>
      <c r="I44" s="10"/>
      <c r="J44" s="10"/>
      <c r="K44" s="10"/>
    </row>
    <row r="45" spans="1:15" ht="15" customHeight="1" x14ac:dyDescent="0.25">
      <c r="A45" s="16" t="s">
        <v>51</v>
      </c>
      <c r="B45" s="141" t="s">
        <v>52</v>
      </c>
      <c r="C45" s="141"/>
      <c r="D45" s="141"/>
      <c r="E45" s="141"/>
      <c r="F45" s="17"/>
      <c r="G45" s="17"/>
      <c r="H45" s="17"/>
      <c r="I45" s="17"/>
      <c r="J45" s="17"/>
      <c r="K45" s="17"/>
    </row>
    <row r="46" spans="1:15" ht="15" customHeight="1" x14ac:dyDescent="0.25">
      <c r="A46" s="16" t="s">
        <v>47</v>
      </c>
      <c r="B46" s="141" t="s">
        <v>48</v>
      </c>
      <c r="C46" s="141"/>
      <c r="D46" s="141"/>
      <c r="E46" s="141"/>
      <c r="F46" s="17"/>
      <c r="G46" s="17"/>
      <c r="H46" s="17"/>
      <c r="I46" s="17"/>
      <c r="J46" s="17"/>
      <c r="K46" s="17"/>
    </row>
    <row r="47" spans="1:15" x14ac:dyDescent="0.25">
      <c r="A47" s="73" t="s">
        <v>53</v>
      </c>
      <c r="B47" s="74"/>
      <c r="C47" s="74"/>
      <c r="D47" s="74"/>
      <c r="E47" s="74"/>
      <c r="F47" s="74"/>
      <c r="G47" s="74"/>
      <c r="H47" s="74"/>
      <c r="I47" s="74"/>
      <c r="J47" s="74"/>
      <c r="K47" s="75"/>
    </row>
    <row r="48" spans="1:15" ht="15" customHeight="1" x14ac:dyDescent="0.25">
      <c r="A48" s="16" t="s">
        <v>54</v>
      </c>
      <c r="B48" s="141" t="s">
        <v>107</v>
      </c>
      <c r="C48" s="141"/>
      <c r="D48" s="141"/>
      <c r="E48" s="141"/>
      <c r="F48" s="17"/>
      <c r="G48" s="17"/>
      <c r="H48" s="17"/>
      <c r="I48" s="17"/>
      <c r="J48" s="17"/>
      <c r="K48" s="17"/>
    </row>
    <row r="49" spans="1:11" ht="15" customHeight="1" x14ac:dyDescent="0.25">
      <c r="A49" s="16" t="s">
        <v>55</v>
      </c>
      <c r="B49" s="141" t="s">
        <v>56</v>
      </c>
      <c r="C49" s="141"/>
      <c r="D49" s="141"/>
      <c r="E49" s="141"/>
      <c r="F49" s="17"/>
      <c r="G49" s="17"/>
      <c r="H49" s="17"/>
      <c r="I49" s="17"/>
      <c r="J49" s="17"/>
      <c r="K49" s="17"/>
    </row>
    <row r="50" spans="1:11" ht="15" customHeight="1" x14ac:dyDescent="0.25">
      <c r="A50" s="16" t="s">
        <v>57</v>
      </c>
      <c r="B50" s="141" t="s">
        <v>58</v>
      </c>
      <c r="C50" s="141"/>
      <c r="D50" s="141"/>
      <c r="E50" s="141"/>
      <c r="F50" s="17"/>
      <c r="G50" s="17"/>
      <c r="H50" s="17"/>
      <c r="I50" s="17"/>
      <c r="J50" s="17"/>
      <c r="K50" s="17"/>
    </row>
    <row r="51" spans="1:11" x14ac:dyDescent="0.25">
      <c r="A51" s="73" t="s">
        <v>59</v>
      </c>
      <c r="B51" s="74"/>
      <c r="C51" s="74"/>
      <c r="D51" s="74"/>
      <c r="E51" s="74"/>
      <c r="F51" s="74"/>
      <c r="G51" s="74"/>
      <c r="H51" s="74"/>
      <c r="I51" s="74"/>
      <c r="J51" s="74"/>
      <c r="K51" s="75"/>
    </row>
    <row r="52" spans="1:11" x14ac:dyDescent="0.25">
      <c r="A52" s="16" t="s">
        <v>60</v>
      </c>
      <c r="B52" s="52" t="s">
        <v>108</v>
      </c>
      <c r="C52" s="52"/>
      <c r="D52" s="52"/>
      <c r="E52" s="52"/>
      <c r="F52" s="52"/>
      <c r="G52" s="17"/>
      <c r="H52" s="17"/>
      <c r="I52" s="17"/>
      <c r="J52" s="17"/>
      <c r="K52" s="17"/>
    </row>
    <row r="53" spans="1:11" x14ac:dyDescent="0.25">
      <c r="A53" s="16" t="s">
        <v>61</v>
      </c>
      <c r="B53" s="18" t="s">
        <v>109</v>
      </c>
      <c r="C53" s="18"/>
      <c r="D53" s="18"/>
      <c r="E53" s="18"/>
      <c r="F53" s="17"/>
      <c r="G53" s="17"/>
      <c r="H53" s="17"/>
      <c r="I53" s="17"/>
      <c r="J53" s="17"/>
      <c r="K53" s="17"/>
    </row>
    <row r="54" spans="1:11" ht="15" customHeight="1" x14ac:dyDescent="0.25">
      <c r="A54" s="16" t="s">
        <v>62</v>
      </c>
      <c r="B54" s="18" t="s">
        <v>110</v>
      </c>
      <c r="C54" s="18"/>
      <c r="D54" s="18"/>
      <c r="E54" s="18"/>
      <c r="F54" s="17"/>
      <c r="G54" s="17"/>
      <c r="H54" s="17"/>
      <c r="I54" s="17"/>
      <c r="J54" s="17"/>
      <c r="K54" s="17"/>
    </row>
    <row r="55" spans="1:11" ht="15" customHeight="1" x14ac:dyDescent="0.25">
      <c r="A55" s="16" t="s">
        <v>63</v>
      </c>
      <c r="B55" s="18" t="s">
        <v>111</v>
      </c>
      <c r="C55" s="18"/>
      <c r="D55" s="18"/>
      <c r="E55" s="18"/>
      <c r="F55" s="17"/>
      <c r="G55" s="17"/>
      <c r="H55" s="17"/>
      <c r="I55" s="17"/>
      <c r="J55" s="17"/>
      <c r="K55" s="17"/>
    </row>
    <row r="56" spans="1:11" x14ac:dyDescent="0.25">
      <c r="A56" s="73" t="s">
        <v>64</v>
      </c>
      <c r="B56" s="74"/>
      <c r="C56" s="74"/>
      <c r="D56" s="74"/>
      <c r="E56" s="74"/>
      <c r="F56" s="74"/>
      <c r="G56" s="74"/>
      <c r="H56" s="74"/>
      <c r="I56" s="74"/>
      <c r="J56" s="74"/>
      <c r="K56" s="75"/>
    </row>
    <row r="57" spans="1:11" ht="15" customHeight="1" x14ac:dyDescent="0.25">
      <c r="A57" s="16" t="s">
        <v>129</v>
      </c>
      <c r="B57" s="141" t="s">
        <v>65</v>
      </c>
      <c r="C57" s="141"/>
      <c r="D57" s="141"/>
      <c r="E57" s="141"/>
      <c r="F57" s="17"/>
      <c r="G57" s="17"/>
      <c r="H57" s="17"/>
      <c r="I57" s="17"/>
      <c r="J57" s="17"/>
      <c r="K57" s="17"/>
    </row>
    <row r="58" spans="1:11" ht="15" customHeight="1" x14ac:dyDescent="0.25">
      <c r="A58" s="16" t="s">
        <v>130</v>
      </c>
      <c r="B58" s="141" t="s">
        <v>66</v>
      </c>
      <c r="C58" s="141"/>
      <c r="D58" s="141"/>
      <c r="E58" s="141"/>
      <c r="F58" s="17"/>
      <c r="G58" s="17"/>
      <c r="H58" s="17"/>
      <c r="I58" s="17"/>
      <c r="J58" s="17"/>
      <c r="K58" s="17"/>
    </row>
    <row r="59" spans="1:11" ht="15" customHeight="1" x14ac:dyDescent="0.25">
      <c r="A59" s="16" t="s">
        <v>131</v>
      </c>
      <c r="B59" s="141" t="s">
        <v>67</v>
      </c>
      <c r="C59" s="141"/>
      <c r="D59" s="141"/>
      <c r="E59" s="141"/>
      <c r="F59" s="17"/>
      <c r="G59" s="17"/>
      <c r="H59" s="17"/>
      <c r="I59" s="17"/>
      <c r="J59" s="17"/>
      <c r="K59" s="17"/>
    </row>
    <row r="60" spans="1:11" x14ac:dyDescent="0.25">
      <c r="A60" s="73" t="s">
        <v>68</v>
      </c>
      <c r="B60" s="74"/>
      <c r="C60" s="74"/>
      <c r="D60" s="74"/>
      <c r="E60" s="74"/>
      <c r="F60" s="74"/>
      <c r="G60" s="74"/>
      <c r="H60" s="74"/>
      <c r="I60" s="74"/>
      <c r="J60" s="74"/>
      <c r="K60" s="75"/>
    </row>
    <row r="61" spans="1:11" ht="15" customHeight="1" x14ac:dyDescent="0.25">
      <c r="A61" s="16" t="s">
        <v>112</v>
      </c>
      <c r="B61" s="141" t="s">
        <v>69</v>
      </c>
      <c r="C61" s="141"/>
      <c r="D61" s="141"/>
      <c r="E61" s="141"/>
      <c r="F61" s="17"/>
      <c r="G61" s="17"/>
      <c r="H61" s="17"/>
      <c r="I61" s="17"/>
      <c r="J61" s="17"/>
      <c r="K61" s="17"/>
    </row>
    <row r="62" spans="1:11" ht="15" customHeight="1" x14ac:dyDescent="0.25">
      <c r="A62" s="16" t="s">
        <v>113</v>
      </c>
      <c r="B62" s="141" t="s">
        <v>114</v>
      </c>
      <c r="C62" s="141"/>
      <c r="D62" s="141"/>
      <c r="E62" s="141"/>
      <c r="F62" s="17"/>
      <c r="G62" s="17"/>
      <c r="H62" s="17"/>
      <c r="I62" s="17"/>
      <c r="J62" s="17"/>
      <c r="K62" s="17"/>
    </row>
    <row r="63" spans="1:11" ht="15" customHeight="1" x14ac:dyDescent="0.25">
      <c r="A63" s="16" t="s">
        <v>115</v>
      </c>
      <c r="B63" s="141" t="s">
        <v>116</v>
      </c>
      <c r="C63" s="141"/>
      <c r="D63" s="141"/>
      <c r="E63" s="141"/>
      <c r="F63" s="17"/>
      <c r="G63" s="17"/>
      <c r="H63" s="17"/>
      <c r="I63" s="17"/>
      <c r="J63" s="17"/>
      <c r="K63" s="17"/>
    </row>
    <row r="64" spans="1:11" x14ac:dyDescent="0.25">
      <c r="A64" s="73" t="s">
        <v>117</v>
      </c>
      <c r="B64" s="74"/>
      <c r="C64" s="74"/>
      <c r="D64" s="74"/>
      <c r="E64" s="74"/>
      <c r="F64" s="74"/>
      <c r="G64" s="74"/>
      <c r="H64" s="74"/>
      <c r="I64" s="74"/>
      <c r="J64" s="74"/>
      <c r="K64" s="75"/>
    </row>
    <row r="65" spans="1:11" ht="15" customHeight="1" x14ac:dyDescent="0.25">
      <c r="A65" s="16" t="s">
        <v>134</v>
      </c>
      <c r="B65" s="141" t="s">
        <v>41</v>
      </c>
      <c r="C65" s="141"/>
      <c r="D65" s="141"/>
      <c r="E65" s="141"/>
      <c r="F65" s="17"/>
      <c r="G65" s="17"/>
      <c r="H65" s="17"/>
      <c r="I65" s="17"/>
      <c r="J65" s="17"/>
      <c r="K65" s="17"/>
    </row>
    <row r="66" spans="1:11" ht="15" customHeight="1" x14ac:dyDescent="0.25">
      <c r="A66" s="16" t="s">
        <v>132</v>
      </c>
      <c r="B66" s="141" t="s">
        <v>40</v>
      </c>
      <c r="C66" s="141"/>
      <c r="D66" s="141"/>
      <c r="E66" s="141"/>
      <c r="F66" s="17"/>
      <c r="G66" s="17"/>
      <c r="H66" s="17"/>
      <c r="I66" s="17"/>
      <c r="J66" s="17"/>
      <c r="K66" s="17"/>
    </row>
    <row r="67" spans="1:11" ht="15" customHeight="1" x14ac:dyDescent="0.25">
      <c r="A67" s="16" t="s">
        <v>133</v>
      </c>
      <c r="B67" s="141" t="s">
        <v>42</v>
      </c>
      <c r="C67" s="141"/>
      <c r="D67" s="141"/>
      <c r="E67" s="141"/>
      <c r="F67" s="17"/>
      <c r="G67" s="17"/>
      <c r="H67" s="17"/>
      <c r="I67" s="17"/>
      <c r="J67" s="17"/>
      <c r="K67" s="17"/>
    </row>
    <row r="68" spans="1:11" ht="32.25" customHeight="1" x14ac:dyDescent="0.25">
      <c r="A68" s="145" t="s">
        <v>9</v>
      </c>
      <c r="B68" s="145"/>
      <c r="C68" s="145"/>
      <c r="D68" s="145"/>
      <c r="E68" s="145"/>
      <c r="F68" s="145"/>
      <c r="G68" s="145"/>
      <c r="H68" s="145"/>
      <c r="I68" s="145"/>
      <c r="J68" s="145"/>
      <c r="K68" s="145"/>
    </row>
    <row r="69" spans="1:11" x14ac:dyDescent="0.25">
      <c r="A69" s="76"/>
      <c r="B69" s="77"/>
      <c r="C69" s="77"/>
      <c r="D69" s="77"/>
      <c r="E69" s="77"/>
      <c r="F69" s="77"/>
      <c r="G69" s="77"/>
      <c r="H69" s="77"/>
      <c r="I69" s="77"/>
      <c r="J69" s="77"/>
      <c r="K69" s="78"/>
    </row>
    <row r="70" spans="1:11" x14ac:dyDescent="0.25">
      <c r="A70" s="146" t="s">
        <v>11</v>
      </c>
      <c r="B70" s="146"/>
      <c r="C70" s="146"/>
      <c r="D70" s="146"/>
      <c r="E70" s="46"/>
      <c r="F70" s="46"/>
      <c r="G70" s="47"/>
      <c r="H70" s="48"/>
      <c r="I70" s="49" t="s">
        <v>12</v>
      </c>
    </row>
  </sheetData>
  <sheetProtection selectLockedCells="1"/>
  <mergeCells count="68">
    <mergeCell ref="B57:E57"/>
    <mergeCell ref="B58:E58"/>
    <mergeCell ref="B59:E59"/>
    <mergeCell ref="B67:E67"/>
    <mergeCell ref="A70:D70"/>
    <mergeCell ref="B61:E61"/>
    <mergeCell ref="B62:E62"/>
    <mergeCell ref="B63:E63"/>
    <mergeCell ref="B65:E65"/>
    <mergeCell ref="B66:E66"/>
    <mergeCell ref="A68:K68"/>
    <mergeCell ref="B50:E50"/>
    <mergeCell ref="J36:K36"/>
    <mergeCell ref="J37:K37"/>
    <mergeCell ref="A38:K38"/>
    <mergeCell ref="B44:E44"/>
    <mergeCell ref="B45:E45"/>
    <mergeCell ref="B46:E46"/>
    <mergeCell ref="B48:E48"/>
    <mergeCell ref="B49:E49"/>
    <mergeCell ref="A42:K42"/>
    <mergeCell ref="A39:K39"/>
    <mergeCell ref="A41:D41"/>
    <mergeCell ref="J35:K35"/>
    <mergeCell ref="J29:K29"/>
    <mergeCell ref="J30:K30"/>
    <mergeCell ref="J31:K31"/>
    <mergeCell ref="J32:K32"/>
    <mergeCell ref="J33:K33"/>
    <mergeCell ref="J34:K34"/>
    <mergeCell ref="J26:K26"/>
    <mergeCell ref="J27:K27"/>
    <mergeCell ref="J28:K28"/>
    <mergeCell ref="J25:K25"/>
    <mergeCell ref="J19:K19"/>
    <mergeCell ref="J20:K20"/>
    <mergeCell ref="J21:K21"/>
    <mergeCell ref="J22:K22"/>
    <mergeCell ref="J23:K23"/>
    <mergeCell ref="J24:K24"/>
    <mergeCell ref="J8:K8"/>
    <mergeCell ref="B11:G11"/>
    <mergeCell ref="B12:G12"/>
    <mergeCell ref="J12:K12"/>
    <mergeCell ref="A1:K1"/>
    <mergeCell ref="B2:C2"/>
    <mergeCell ref="D2:H2"/>
    <mergeCell ref="I2:J2"/>
    <mergeCell ref="F4:G4"/>
    <mergeCell ref="I4:K4"/>
    <mergeCell ref="B6:G6"/>
    <mergeCell ref="B7:G7"/>
    <mergeCell ref="B8:G8"/>
    <mergeCell ref="J5:K5"/>
    <mergeCell ref="J6:K6"/>
    <mergeCell ref="J7:K7"/>
    <mergeCell ref="B15:G15"/>
    <mergeCell ref="J18:K18"/>
    <mergeCell ref="J15:K15"/>
    <mergeCell ref="J9:K9"/>
    <mergeCell ref="J10:K10"/>
    <mergeCell ref="J11:K11"/>
    <mergeCell ref="B9:G9"/>
    <mergeCell ref="B10:G10"/>
    <mergeCell ref="J13:K13"/>
    <mergeCell ref="J14:K14"/>
    <mergeCell ref="J16:K16"/>
    <mergeCell ref="J17:K17"/>
  </mergeCells>
  <conditionalFormatting sqref="A20 A25 A27 C31:G31 C20:G20 C27:G27 C25:G25">
    <cfRule type="containsErrors" dxfId="161" priority="126">
      <formula>ISERROR(A20)</formula>
    </cfRule>
  </conditionalFormatting>
  <conditionalFormatting sqref="H6:H13 A10:A13">
    <cfRule type="containsErrors" dxfId="160" priority="180">
      <formula>ISERROR(A6)</formula>
    </cfRule>
    <cfRule type="cellIs" dxfId="159" priority="181" operator="equal">
      <formula>0</formula>
    </cfRule>
  </conditionalFormatting>
  <conditionalFormatting sqref="A11:A13">
    <cfRule type="containsErrors" dxfId="158" priority="176">
      <formula>ISERROR(A11)</formula>
    </cfRule>
  </conditionalFormatting>
  <conditionalFormatting sqref="A12">
    <cfRule type="containsErrors" dxfId="157" priority="175">
      <formula>ISERROR(A12)</formula>
    </cfRule>
  </conditionalFormatting>
  <conditionalFormatting sqref="J28:K31 J33:K37">
    <cfRule type="cellIs" dxfId="156" priority="167" operator="equal">
      <formula>"CRL"</formula>
    </cfRule>
    <cfRule type="cellIs" dxfId="155" priority="168" operator="equal">
      <formula>"Complete"</formula>
    </cfRule>
    <cfRule type="containsText" dxfId="154" priority="171" operator="containsText" text="2017">
      <formula>NOT(ISERROR(SEARCH("2017",J28)))</formula>
    </cfRule>
    <cfRule type="containsText" dxfId="153" priority="172" operator="containsText" text="2018">
      <formula>NOT(ISERROR(SEARCH("2018",J28)))</formula>
    </cfRule>
    <cfRule type="containsText" dxfId="152" priority="173" operator="containsText" text="2019">
      <formula>NOT(ISERROR(SEARCH("2019",J28)))</formula>
    </cfRule>
    <cfRule type="containsText" dxfId="151" priority="174" operator="containsText" text="2020">
      <formula>NOT(ISERROR(SEARCH("2020",J28)))</formula>
    </cfRule>
  </conditionalFormatting>
  <conditionalFormatting sqref="A37 H15:H22 H24:H31 H33:H37">
    <cfRule type="containsErrors" dxfId="150" priority="169">
      <formula>ISERROR(A15)</formula>
    </cfRule>
    <cfRule type="cellIs" dxfId="149" priority="170" operator="equal">
      <formula>0</formula>
    </cfRule>
  </conditionalFormatting>
  <conditionalFormatting sqref="A15:A18">
    <cfRule type="containsErrors" dxfId="148" priority="147">
      <formula>ISERROR(A15)</formula>
    </cfRule>
    <cfRule type="cellIs" dxfId="147" priority="148" operator="equal">
      <formula>0</formula>
    </cfRule>
  </conditionalFormatting>
  <conditionalFormatting sqref="A19:A22">
    <cfRule type="containsErrors" dxfId="146" priority="145">
      <formula>ISERROR(A19)</formula>
    </cfRule>
    <cfRule type="cellIs" dxfId="145" priority="146" operator="equal">
      <formula>0</formula>
    </cfRule>
  </conditionalFormatting>
  <conditionalFormatting sqref="A24:A27">
    <cfRule type="containsErrors" dxfId="144" priority="143">
      <formula>ISERROR(A24)</formula>
    </cfRule>
    <cfRule type="cellIs" dxfId="143" priority="144" operator="equal">
      <formula>0</formula>
    </cfRule>
  </conditionalFormatting>
  <conditionalFormatting sqref="A28:A31">
    <cfRule type="containsErrors" dxfId="142" priority="141">
      <formula>ISERROR(A28)</formula>
    </cfRule>
    <cfRule type="cellIs" dxfId="141" priority="142" operator="equal">
      <formula>0</formula>
    </cfRule>
  </conditionalFormatting>
  <conditionalFormatting sqref="A33:A36">
    <cfRule type="containsErrors" dxfId="140" priority="139">
      <formula>ISERROR(A33)</formula>
    </cfRule>
    <cfRule type="cellIs" dxfId="139" priority="140" operator="equal">
      <formula>0</formula>
    </cfRule>
  </conditionalFormatting>
  <conditionalFormatting sqref="A24:G24 C30:G30 A36 A16:G19 C21:G21 A20:B22 A25:B27 C36:G36 A15:B15">
    <cfRule type="containsErrors" dxfId="138" priority="127">
      <formula>ISERROR(A15)</formula>
    </cfRule>
  </conditionalFormatting>
  <conditionalFormatting sqref="C53:F53 A45:F46 A49:F50 A54:F54">
    <cfRule type="containsErrors" dxfId="137" priority="121">
      <formula>ISERROR(A45)</formula>
    </cfRule>
    <cfRule type="cellIs" dxfId="136" priority="122" operator="equal">
      <formula>0</formula>
    </cfRule>
  </conditionalFormatting>
  <conditionalFormatting sqref="A42">
    <cfRule type="containsErrors" dxfId="135" priority="119">
      <formula>ISERROR(A42)</formula>
    </cfRule>
    <cfRule type="cellIs" dxfId="134" priority="120" operator="equal">
      <formula>0</formula>
    </cfRule>
  </conditionalFormatting>
  <conditionalFormatting sqref="A43">
    <cfRule type="containsErrors" dxfId="133" priority="117">
      <formula>ISERROR(A43)</formula>
    </cfRule>
    <cfRule type="cellIs" dxfId="132" priority="118" operator="equal">
      <formula>0</formula>
    </cfRule>
  </conditionalFormatting>
  <conditionalFormatting sqref="A44 F44">
    <cfRule type="containsErrors" dxfId="131" priority="111">
      <formula>ISERROR(A44)</formula>
    </cfRule>
    <cfRule type="cellIs" dxfId="130" priority="112" operator="equal">
      <formula>0</formula>
    </cfRule>
  </conditionalFormatting>
  <conditionalFormatting sqref="B44:E44 L44:N44">
    <cfRule type="containsErrors" dxfId="129" priority="107">
      <formula>ISERROR(B44)</formula>
    </cfRule>
    <cfRule type="cellIs" dxfId="128" priority="108" operator="equal">
      <formula>0</formula>
    </cfRule>
  </conditionalFormatting>
  <conditionalFormatting sqref="A48 F48">
    <cfRule type="containsErrors" dxfId="127" priority="101">
      <formula>ISERROR(A48)</formula>
    </cfRule>
    <cfRule type="cellIs" dxfId="126" priority="102" operator="equal">
      <formula>0</formula>
    </cfRule>
  </conditionalFormatting>
  <conditionalFormatting sqref="B48:E48 L48:N48">
    <cfRule type="containsErrors" dxfId="125" priority="97">
      <formula>ISERROR(B48)</formula>
    </cfRule>
    <cfRule type="cellIs" dxfId="124" priority="98" operator="equal">
      <formula>0</formula>
    </cfRule>
  </conditionalFormatting>
  <conditionalFormatting sqref="B63:E63 L63:N63">
    <cfRule type="containsErrors" dxfId="123" priority="43">
      <formula>ISERROR(B63)</formula>
    </cfRule>
    <cfRule type="cellIs" dxfId="122" priority="44" operator="equal">
      <formula>0</formula>
    </cfRule>
  </conditionalFormatting>
  <conditionalFormatting sqref="F52 A52:A53">
    <cfRule type="containsErrors" dxfId="121" priority="89">
      <formula>ISERROR(A52)</formula>
    </cfRule>
    <cfRule type="cellIs" dxfId="120" priority="90" operator="equal">
      <formula>0</formula>
    </cfRule>
  </conditionalFormatting>
  <conditionalFormatting sqref="B52:E52 L52:N52">
    <cfRule type="containsErrors" dxfId="119" priority="85">
      <formula>ISERROR(B52)</formula>
    </cfRule>
    <cfRule type="cellIs" dxfId="118" priority="86" operator="equal">
      <formula>0</formula>
    </cfRule>
  </conditionalFormatting>
  <conditionalFormatting sqref="A55 F55">
    <cfRule type="containsErrors" dxfId="117" priority="79">
      <formula>ISERROR(A55)</formula>
    </cfRule>
    <cfRule type="cellIs" dxfId="116" priority="80" operator="equal">
      <formula>0</formula>
    </cfRule>
  </conditionalFormatting>
  <conditionalFormatting sqref="B55:E55 L55:N55">
    <cfRule type="containsErrors" dxfId="115" priority="75">
      <formula>ISERROR(B55)</formula>
    </cfRule>
    <cfRule type="cellIs" dxfId="114" priority="76" operator="equal">
      <formula>0</formula>
    </cfRule>
  </conditionalFormatting>
  <conditionalFormatting sqref="I58:K59">
    <cfRule type="cellIs" dxfId="113" priority="65" operator="equal">
      <formula>"CRL"</formula>
    </cfRule>
    <cfRule type="cellIs" dxfId="112" priority="66" operator="equal">
      <formula>"Complete"</formula>
    </cfRule>
    <cfRule type="containsText" dxfId="111" priority="69" operator="containsText" text="2017">
      <formula>NOT(ISERROR(SEARCH("2017",I58)))</formula>
    </cfRule>
    <cfRule type="containsText" dxfId="110" priority="70" operator="containsText" text="2018">
      <formula>NOT(ISERROR(SEARCH("2018",I58)))</formula>
    </cfRule>
    <cfRule type="containsText" dxfId="109" priority="71" operator="containsText" text="2019">
      <formula>NOT(ISERROR(SEARCH("2019",I58)))</formula>
    </cfRule>
    <cfRule type="containsText" dxfId="108" priority="72" operator="containsText" text="2020">
      <formula>NOT(ISERROR(SEARCH("2020",I58)))</formula>
    </cfRule>
  </conditionalFormatting>
  <conditionalFormatting sqref="A57:A59 F57:F59">
    <cfRule type="containsErrors" dxfId="107" priority="67">
      <formula>ISERROR(A57)</formula>
    </cfRule>
    <cfRule type="cellIs" dxfId="106" priority="68" operator="equal">
      <formula>0</formula>
    </cfRule>
  </conditionalFormatting>
  <conditionalFormatting sqref="B57:E57 L57:N57">
    <cfRule type="containsErrors" dxfId="105" priority="63">
      <formula>ISERROR(B57)</formula>
    </cfRule>
    <cfRule type="cellIs" dxfId="104" priority="64" operator="equal">
      <formula>0</formula>
    </cfRule>
  </conditionalFormatting>
  <conditionalFormatting sqref="B61:E61 L61:N61">
    <cfRule type="containsErrors" dxfId="103" priority="47">
      <formula>ISERROR(B61)</formula>
    </cfRule>
    <cfRule type="cellIs" dxfId="102" priority="48" operator="equal">
      <formula>0</formula>
    </cfRule>
  </conditionalFormatting>
  <conditionalFormatting sqref="B58:E58 L58:N58">
    <cfRule type="containsErrors" dxfId="101" priority="61">
      <formula>ISERROR(B58)</formula>
    </cfRule>
    <cfRule type="cellIs" dxfId="100" priority="62" operator="equal">
      <formula>0</formula>
    </cfRule>
  </conditionalFormatting>
  <conditionalFormatting sqref="B59:E59 L59:N59">
    <cfRule type="containsErrors" dxfId="99" priority="59">
      <formula>ISERROR(B59)</formula>
    </cfRule>
    <cfRule type="cellIs" dxfId="98" priority="60" operator="equal">
      <formula>0</formula>
    </cfRule>
  </conditionalFormatting>
  <conditionalFormatting sqref="A61:A63 F61:F63">
    <cfRule type="containsErrors" dxfId="97" priority="51">
      <formula>ISERROR(A61)</formula>
    </cfRule>
    <cfRule type="cellIs" dxfId="96" priority="52" operator="equal">
      <formula>0</formula>
    </cfRule>
  </conditionalFormatting>
  <conditionalFormatting sqref="B62:E62 L62:N62">
    <cfRule type="containsErrors" dxfId="95" priority="45">
      <formula>ISERROR(B62)</formula>
    </cfRule>
    <cfRule type="cellIs" dxfId="94" priority="46" operator="equal">
      <formula>0</formula>
    </cfRule>
  </conditionalFormatting>
  <conditionalFormatting sqref="B53">
    <cfRule type="containsErrors" dxfId="93" priority="41">
      <formula>ISERROR(B53)</formula>
    </cfRule>
    <cfRule type="cellIs" dxfId="92" priority="42" operator="equal">
      <formula>0</formula>
    </cfRule>
  </conditionalFormatting>
  <conditionalFormatting sqref="A65:A67 F65:F67">
    <cfRule type="containsErrors" dxfId="91" priority="35">
      <formula>ISERROR(A65)</formula>
    </cfRule>
    <cfRule type="cellIs" dxfId="90" priority="36" operator="equal">
      <formula>0</formula>
    </cfRule>
  </conditionalFormatting>
  <conditionalFormatting sqref="B65:E67 L65:N67">
    <cfRule type="containsErrors" dxfId="89" priority="31">
      <formula>ISERROR(B65)</formula>
    </cfRule>
    <cfRule type="cellIs" dxfId="88" priority="32" operator="equal">
      <formula>0</formula>
    </cfRule>
  </conditionalFormatting>
  <conditionalFormatting sqref="I57:I59">
    <cfRule type="containsErrors" dxfId="87" priority="27">
      <formula>ISERROR(I57)</formula>
    </cfRule>
    <cfRule type="cellIs" dxfId="86" priority="28" operator="equal">
      <formula>0</formula>
    </cfRule>
  </conditionalFormatting>
  <conditionalFormatting sqref="I44:I46">
    <cfRule type="containsErrors" dxfId="85" priority="25">
      <formula>ISERROR(I44)</formula>
    </cfRule>
    <cfRule type="cellIs" dxfId="84" priority="26" operator="equal">
      <formula>0</formula>
    </cfRule>
  </conditionalFormatting>
  <conditionalFormatting sqref="I48:I50">
    <cfRule type="containsErrors" dxfId="83" priority="23">
      <formula>ISERROR(I48)</formula>
    </cfRule>
    <cfRule type="cellIs" dxfId="82" priority="24" operator="equal">
      <formula>0</formula>
    </cfRule>
  </conditionalFormatting>
  <conditionalFormatting sqref="I52:I55">
    <cfRule type="containsErrors" dxfId="81" priority="21">
      <formula>ISERROR(I52)</formula>
    </cfRule>
    <cfRule type="cellIs" dxfId="80" priority="22" operator="equal">
      <formula>0</formula>
    </cfRule>
  </conditionalFormatting>
  <conditionalFormatting sqref="I61:I63">
    <cfRule type="containsErrors" dxfId="79" priority="19">
      <formula>ISERROR(I61)</formula>
    </cfRule>
    <cfRule type="cellIs" dxfId="78" priority="20" operator="equal">
      <formula>0</formula>
    </cfRule>
  </conditionalFormatting>
  <conditionalFormatting sqref="I65:I67">
    <cfRule type="containsErrors" dxfId="77" priority="17">
      <formula>ISERROR(I65)</formula>
    </cfRule>
    <cfRule type="cellIs" dxfId="76" priority="18" operator="equal">
      <formula>0</formula>
    </cfRule>
  </conditionalFormatting>
  <conditionalFormatting sqref="A47">
    <cfRule type="containsErrors" dxfId="75" priority="15">
      <formula>ISERROR(A47)</formula>
    </cfRule>
    <cfRule type="cellIs" dxfId="74" priority="16" operator="equal">
      <formula>0</formula>
    </cfRule>
  </conditionalFormatting>
  <conditionalFormatting sqref="A51">
    <cfRule type="containsErrors" dxfId="73" priority="13">
      <formula>ISERROR(A51)</formula>
    </cfRule>
    <cfRule type="cellIs" dxfId="72" priority="14" operator="equal">
      <formula>0</formula>
    </cfRule>
  </conditionalFormatting>
  <conditionalFormatting sqref="A56">
    <cfRule type="containsErrors" dxfId="71" priority="11">
      <formula>ISERROR(A56)</formula>
    </cfRule>
    <cfRule type="cellIs" dxfId="70" priority="12" operator="equal">
      <formula>0</formula>
    </cfRule>
  </conditionalFormatting>
  <conditionalFormatting sqref="A60">
    <cfRule type="containsErrors" dxfId="69" priority="9">
      <formula>ISERROR(A60)</formula>
    </cfRule>
    <cfRule type="cellIs" dxfId="68" priority="10" operator="equal">
      <formula>0</formula>
    </cfRule>
  </conditionalFormatting>
  <conditionalFormatting sqref="A64">
    <cfRule type="containsErrors" dxfId="67" priority="7">
      <formula>ISERROR(A64)</formula>
    </cfRule>
    <cfRule type="cellIs" dxfId="66" priority="8" operator="equal">
      <formula>0</formula>
    </cfRule>
  </conditionalFormatting>
  <conditionalFormatting sqref="A69">
    <cfRule type="containsErrors" dxfId="65" priority="5">
      <formula>ISERROR(A69)</formula>
    </cfRule>
    <cfRule type="cellIs" dxfId="64" priority="6" operator="equal">
      <formula>0</formula>
    </cfRule>
  </conditionalFormatting>
  <conditionalFormatting sqref="A6:K37">
    <cfRule type="containsErrors" dxfId="63" priority="4">
      <formula>ISERROR(A6)</formula>
    </cfRule>
  </conditionalFormatting>
  <conditionalFormatting sqref="I4:K4">
    <cfRule type="containsText" dxfId="62" priority="3" operator="containsText" text="Choose your start">
      <formula>NOT(ISERROR(SEARCH("Choose your start",I4)))</formula>
    </cfRule>
  </conditionalFormatting>
  <conditionalFormatting sqref="A40">
    <cfRule type="containsErrors" dxfId="61" priority="1">
      <formula>ISERROR(A40)</formula>
    </cfRule>
    <cfRule type="cellIs" dxfId="60" priority="2" operator="equal">
      <formula>0</formula>
    </cfRule>
  </conditionalFormatting>
  <pageMargins left="0.31496062992125984" right="0.31496062992125984" top="0.55118110236220474" bottom="0.55118110236220474" header="0.31496062992125984" footer="0.31496062992125984"/>
  <pageSetup paperSize="9" scale="90" fitToHeight="0" orientation="portrait" r:id="rId1"/>
  <rowBreaks count="1" manualBreakCount="1">
    <brk id="40" max="16383" man="1"/>
  </rowBreaks>
  <ignoredErrors>
    <ignoredError sqref="L6:XFD6 L7:XFD24 C33:G37 J33:K37 L26:XFD37 L25:O25 Q25:XFD25" unlockedFormula="1"/>
    <ignoredError sqref="I6:I13 A6:G8 I15:I22 H15:H22 A15:G22 H24:H31 I24:I31 A24:B31 A33:B37 H33:I37 A10:G13 A9" evalError="1" unlockedFormula="1"/>
    <ignoredError sqref="H6:H13 J6:K7 J9:K13 K8 B9" evalError="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Unitsets!$A$3:$A$5</xm:f>
          </x14:formula1>
          <xm:sqref>I4:K4</xm:sqref>
        </x14:dataValidation>
        <x14:dataValidation type="list" allowBlank="1" showInputMessage="1" showErrorMessage="1">
          <x14:formula1>
            <xm:f>'J:\ED\Teaching &amp; Learning\Teaching Support\Study Plan Templates\New Enrolment Planners\[Enrolment Planner PrimaryECE OUA v2.xlsx]Courses and unitsets'!#REF!</xm:f>
          </x14:formula1>
          <xm:sqref>J44:K46 J52:K55 J57:K59 J61:K63 J48:K50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F33"/>
  <sheetViews>
    <sheetView workbookViewId="0">
      <selection activeCell="F31" sqref="F31"/>
    </sheetView>
  </sheetViews>
  <sheetFormatPr defaultRowHeight="15" x14ac:dyDescent="0.25"/>
  <cols>
    <col min="1" max="1" width="15" customWidth="1"/>
    <col min="5" max="5" width="17.5703125" customWidth="1"/>
  </cols>
  <sheetData>
    <row r="3" spans="1:6" x14ac:dyDescent="0.25">
      <c r="A3" t="s">
        <v>29</v>
      </c>
    </row>
    <row r="4" spans="1:6" x14ac:dyDescent="0.25">
      <c r="A4" t="s">
        <v>27</v>
      </c>
      <c r="B4" t="s">
        <v>30</v>
      </c>
      <c r="E4" t="s">
        <v>30</v>
      </c>
      <c r="F4" t="s">
        <v>31</v>
      </c>
    </row>
    <row r="5" spans="1:6" x14ac:dyDescent="0.25">
      <c r="A5" t="s">
        <v>28</v>
      </c>
      <c r="B5" t="s">
        <v>31</v>
      </c>
      <c r="E5" s="19" t="s">
        <v>13</v>
      </c>
      <c r="F5" s="20" t="s">
        <v>17</v>
      </c>
    </row>
    <row r="6" spans="1:6" x14ac:dyDescent="0.25">
      <c r="E6" s="20" t="s">
        <v>14</v>
      </c>
      <c r="F6" s="20" t="s">
        <v>18</v>
      </c>
    </row>
    <row r="7" spans="1:6" x14ac:dyDescent="0.25">
      <c r="E7" s="20" t="s">
        <v>15</v>
      </c>
      <c r="F7" s="20" t="s">
        <v>19</v>
      </c>
    </row>
    <row r="8" spans="1:6" x14ac:dyDescent="0.25">
      <c r="E8" s="20" t="s">
        <v>16</v>
      </c>
      <c r="F8" s="37" t="s">
        <v>20</v>
      </c>
    </row>
    <row r="9" spans="1:6" x14ac:dyDescent="0.25">
      <c r="E9" s="20" t="s">
        <v>17</v>
      </c>
      <c r="F9" s="19" t="s">
        <v>13</v>
      </c>
    </row>
    <row r="10" spans="1:6" x14ac:dyDescent="0.25">
      <c r="E10" s="20" t="s">
        <v>18</v>
      </c>
      <c r="F10" s="20" t="s">
        <v>14</v>
      </c>
    </row>
    <row r="11" spans="1:6" x14ac:dyDescent="0.25">
      <c r="E11" s="20" t="s">
        <v>19</v>
      </c>
      <c r="F11" s="20" t="s">
        <v>15</v>
      </c>
    </row>
    <row r="12" spans="1:6" x14ac:dyDescent="0.25">
      <c r="E12" s="21" t="s">
        <v>20</v>
      </c>
      <c r="F12" s="20" t="s">
        <v>16</v>
      </c>
    </row>
    <row r="13" spans="1:6" x14ac:dyDescent="0.25">
      <c r="E13" s="22" t="s">
        <v>22</v>
      </c>
      <c r="F13" s="35" t="s">
        <v>74</v>
      </c>
    </row>
    <row r="14" spans="1:6" x14ac:dyDescent="0.25">
      <c r="E14" s="23" t="s">
        <v>21</v>
      </c>
      <c r="F14" s="35" t="s">
        <v>75</v>
      </c>
    </row>
    <row r="15" spans="1:6" x14ac:dyDescent="0.25">
      <c r="E15" s="24" t="s">
        <v>72</v>
      </c>
      <c r="F15" s="35" t="s">
        <v>76</v>
      </c>
    </row>
    <row r="16" spans="1:6" x14ac:dyDescent="0.25">
      <c r="E16" s="25" t="s">
        <v>73</v>
      </c>
      <c r="F16" s="38" t="s">
        <v>77</v>
      </c>
    </row>
    <row r="17" spans="5:6" x14ac:dyDescent="0.25">
      <c r="E17" s="26" t="s">
        <v>74</v>
      </c>
      <c r="F17" s="34" t="s">
        <v>22</v>
      </c>
    </row>
    <row r="18" spans="5:6" x14ac:dyDescent="0.25">
      <c r="E18" s="27" t="s">
        <v>75</v>
      </c>
      <c r="F18" s="23" t="s">
        <v>21</v>
      </c>
    </row>
    <row r="19" spans="5:6" x14ac:dyDescent="0.25">
      <c r="E19" s="27" t="s">
        <v>76</v>
      </c>
      <c r="F19" s="39" t="s">
        <v>72</v>
      </c>
    </row>
    <row r="20" spans="5:6" x14ac:dyDescent="0.25">
      <c r="E20" s="28" t="s">
        <v>77</v>
      </c>
      <c r="F20" s="40" t="s">
        <v>73</v>
      </c>
    </row>
    <row r="21" spans="5:6" x14ac:dyDescent="0.25">
      <c r="E21" s="29" t="s">
        <v>78</v>
      </c>
      <c r="F21" s="31" t="s">
        <v>81</v>
      </c>
    </row>
    <row r="22" spans="5:6" x14ac:dyDescent="0.25">
      <c r="E22" s="30" t="s">
        <v>79</v>
      </c>
      <c r="F22" s="31" t="s">
        <v>24</v>
      </c>
    </row>
    <row r="23" spans="5:6" x14ac:dyDescent="0.25">
      <c r="E23" s="31" t="s">
        <v>24</v>
      </c>
      <c r="F23" s="41" t="s">
        <v>82</v>
      </c>
    </row>
    <row r="24" spans="5:6" x14ac:dyDescent="0.25">
      <c r="E24" s="31" t="s">
        <v>80</v>
      </c>
      <c r="F24" s="31" t="s">
        <v>83</v>
      </c>
    </row>
    <row r="25" spans="5:6" x14ac:dyDescent="0.25">
      <c r="E25" s="31" t="s">
        <v>81</v>
      </c>
      <c r="F25" s="42" t="s">
        <v>78</v>
      </c>
    </row>
    <row r="26" spans="5:6" x14ac:dyDescent="0.25">
      <c r="E26" s="31" t="s">
        <v>82</v>
      </c>
      <c r="F26" s="30" t="s">
        <v>79</v>
      </c>
    </row>
    <row r="27" spans="5:6" x14ac:dyDescent="0.25">
      <c r="E27" s="31" t="s">
        <v>83</v>
      </c>
      <c r="F27" s="34" t="s">
        <v>85</v>
      </c>
    </row>
    <row r="28" spans="5:6" x14ac:dyDescent="0.25">
      <c r="E28" s="32" t="s">
        <v>23</v>
      </c>
      <c r="F28" s="31" t="s">
        <v>80</v>
      </c>
    </row>
    <row r="29" spans="5:6" x14ac:dyDescent="0.25">
      <c r="E29" s="33" t="s">
        <v>84</v>
      </c>
      <c r="F29" s="43" t="s">
        <v>84</v>
      </c>
    </row>
    <row r="30" spans="5:6" x14ac:dyDescent="0.25">
      <c r="E30" s="34" t="s">
        <v>85</v>
      </c>
      <c r="F30" s="44" t="s">
        <v>23</v>
      </c>
    </row>
    <row r="31" spans="5:6" x14ac:dyDescent="0.25">
      <c r="E31" s="34" t="s">
        <v>25</v>
      </c>
      <c r="F31" s="25" t="s">
        <v>23</v>
      </c>
    </row>
    <row r="32" spans="5:6" x14ac:dyDescent="0.25">
      <c r="E32" s="35" t="s">
        <v>23</v>
      </c>
      <c r="F32" s="45" t="s">
        <v>25</v>
      </c>
    </row>
    <row r="33" spans="5:6" x14ac:dyDescent="0.25">
      <c r="E33" s="36" t="s">
        <v>26</v>
      </c>
      <c r="F33" s="45" t="s">
        <v>26</v>
      </c>
    </row>
  </sheetData>
  <conditionalFormatting sqref="F28 F25 F21:F23">
    <cfRule type="containsErrors" dxfId="59" priority="39">
      <formula>ISERROR(F21)</formula>
    </cfRule>
    <cfRule type="cellIs" dxfId="58" priority="40" operator="equal">
      <formula>0</formula>
    </cfRule>
  </conditionalFormatting>
  <conditionalFormatting sqref="F17 F26 F5:F7">
    <cfRule type="cellIs" dxfId="57" priority="38" operator="equal">
      <formula>0</formula>
    </cfRule>
  </conditionalFormatting>
  <conditionalFormatting sqref="F11">
    <cfRule type="cellIs" dxfId="56" priority="37" operator="equal">
      <formula>0</formula>
    </cfRule>
  </conditionalFormatting>
  <conditionalFormatting sqref="F10">
    <cfRule type="cellIs" dxfId="55" priority="36" operator="equal">
      <formula>0</formula>
    </cfRule>
  </conditionalFormatting>
  <conditionalFormatting sqref="F12">
    <cfRule type="cellIs" dxfId="54" priority="35" operator="equal">
      <formula>0</formula>
    </cfRule>
  </conditionalFormatting>
  <conditionalFormatting sqref="F18">
    <cfRule type="cellIs" dxfId="53" priority="34" operator="equal">
      <formula>0</formula>
    </cfRule>
  </conditionalFormatting>
  <conditionalFormatting sqref="F13">
    <cfRule type="cellIs" dxfId="52" priority="33" operator="equal">
      <formula>0</formula>
    </cfRule>
  </conditionalFormatting>
  <conditionalFormatting sqref="F19">
    <cfRule type="cellIs" dxfId="51" priority="32" operator="equal">
      <formula>0</formula>
    </cfRule>
  </conditionalFormatting>
  <conditionalFormatting sqref="F15">
    <cfRule type="cellIs" dxfId="50" priority="31" operator="equal">
      <formula>0</formula>
    </cfRule>
  </conditionalFormatting>
  <conditionalFormatting sqref="F14">
    <cfRule type="cellIs" dxfId="49" priority="30" operator="equal">
      <formula>0</formula>
    </cfRule>
  </conditionalFormatting>
  <conditionalFormatting sqref="F27">
    <cfRule type="cellIs" dxfId="48" priority="29" operator="equal">
      <formula>0</formula>
    </cfRule>
  </conditionalFormatting>
  <conditionalFormatting sqref="F32">
    <cfRule type="cellIs" dxfId="47" priority="28" operator="equal">
      <formula>0</formula>
    </cfRule>
  </conditionalFormatting>
  <conditionalFormatting sqref="E32">
    <cfRule type="cellIs" dxfId="46" priority="11" operator="equal">
      <formula>0</formula>
    </cfRule>
  </conditionalFormatting>
  <conditionalFormatting sqref="F29">
    <cfRule type="cellIs" dxfId="45" priority="27" operator="equal">
      <formula>0</formula>
    </cfRule>
  </conditionalFormatting>
  <conditionalFormatting sqref="F33">
    <cfRule type="cellIs" dxfId="44" priority="26" operator="equal">
      <formula>0</formula>
    </cfRule>
  </conditionalFormatting>
  <conditionalFormatting sqref="F9">
    <cfRule type="containsErrors" dxfId="43" priority="24">
      <formula>ISERROR(F9)</formula>
    </cfRule>
    <cfRule type="cellIs" dxfId="42" priority="25" operator="equal">
      <formula>0</formula>
    </cfRule>
  </conditionalFormatting>
  <conditionalFormatting sqref="F31">
    <cfRule type="cellIs" dxfId="41" priority="23" operator="equal">
      <formula>0</formula>
    </cfRule>
  </conditionalFormatting>
  <conditionalFormatting sqref="F24">
    <cfRule type="containsErrors" dxfId="40" priority="21">
      <formula>ISERROR(F24)</formula>
    </cfRule>
    <cfRule type="cellIs" dxfId="39" priority="22" operator="equal">
      <formula>0</formula>
    </cfRule>
  </conditionalFormatting>
  <conditionalFormatting sqref="E21 E24:E28">
    <cfRule type="containsErrors" dxfId="38" priority="19">
      <formula>ISERROR(E21)</formula>
    </cfRule>
    <cfRule type="cellIs" dxfId="37" priority="20" operator="equal">
      <formula>0</formula>
    </cfRule>
  </conditionalFormatting>
  <conditionalFormatting sqref="E13 E22 E9:E11">
    <cfRule type="cellIs" dxfId="36" priority="18" operator="equal">
      <formula>0</formula>
    </cfRule>
  </conditionalFormatting>
  <conditionalFormatting sqref="E7">
    <cfRule type="cellIs" dxfId="35" priority="17" operator="equal">
      <formula>0</formula>
    </cfRule>
  </conditionalFormatting>
  <conditionalFormatting sqref="E8">
    <cfRule type="cellIs" dxfId="34" priority="16" operator="equal">
      <formula>0</formula>
    </cfRule>
  </conditionalFormatting>
  <conditionalFormatting sqref="E17">
    <cfRule type="cellIs" dxfId="33" priority="15" operator="equal">
      <formula>0</formula>
    </cfRule>
  </conditionalFormatting>
  <conditionalFormatting sqref="E15">
    <cfRule type="cellIs" dxfId="32" priority="14" operator="equal">
      <formula>0</formula>
    </cfRule>
  </conditionalFormatting>
  <conditionalFormatting sqref="E19">
    <cfRule type="cellIs" dxfId="31" priority="13" operator="equal">
      <formula>0</formula>
    </cfRule>
  </conditionalFormatting>
  <conditionalFormatting sqref="E18">
    <cfRule type="cellIs" dxfId="30" priority="12" operator="equal">
      <formula>0</formula>
    </cfRule>
  </conditionalFormatting>
  <conditionalFormatting sqref="E31">
    <cfRule type="cellIs" dxfId="29" priority="10" operator="equal">
      <formula>0</formula>
    </cfRule>
  </conditionalFormatting>
  <conditionalFormatting sqref="E29">
    <cfRule type="cellIs" dxfId="28" priority="9" operator="equal">
      <formula>0</formula>
    </cfRule>
  </conditionalFormatting>
  <conditionalFormatting sqref="E33">
    <cfRule type="cellIs" dxfId="27" priority="8" operator="equal">
      <formula>0</formula>
    </cfRule>
  </conditionalFormatting>
  <conditionalFormatting sqref="E5">
    <cfRule type="containsErrors" dxfId="26" priority="6">
      <formula>ISERROR(E5)</formula>
    </cfRule>
    <cfRule type="cellIs" dxfId="25" priority="7" operator="equal">
      <formula>0</formula>
    </cfRule>
  </conditionalFormatting>
  <conditionalFormatting sqref="E6">
    <cfRule type="cellIs" dxfId="24" priority="5" operator="equal">
      <formula>0</formula>
    </cfRule>
  </conditionalFormatting>
  <conditionalFormatting sqref="E14">
    <cfRule type="cellIs" dxfId="23" priority="4" operator="equal">
      <formula>0</formula>
    </cfRule>
  </conditionalFormatting>
  <conditionalFormatting sqref="E23">
    <cfRule type="containsErrors" dxfId="22" priority="2">
      <formula>ISERROR(E23)</formula>
    </cfRule>
    <cfRule type="cellIs" dxfId="21" priority="3" operator="equal">
      <formula>0</formula>
    </cfRule>
  </conditionalFormatting>
  <conditionalFormatting sqref="E30">
    <cfRule type="cellIs" dxfId="20"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30"/>
  <sheetViews>
    <sheetView workbookViewId="0">
      <selection activeCell="C26" sqref="C26"/>
    </sheetView>
  </sheetViews>
  <sheetFormatPr defaultRowHeight="15" x14ac:dyDescent="0.25"/>
  <cols>
    <col min="1" max="1" width="13.85546875" customWidth="1"/>
    <col min="2" max="2" width="63.7109375" customWidth="1"/>
    <col min="3" max="3" width="30.85546875" customWidth="1"/>
  </cols>
  <sheetData>
    <row r="1" spans="1:4" x14ac:dyDescent="0.25">
      <c r="A1" t="s">
        <v>32</v>
      </c>
      <c r="B1" t="s">
        <v>33</v>
      </c>
      <c r="C1" t="s">
        <v>34</v>
      </c>
      <c r="D1" t="s">
        <v>4</v>
      </c>
    </row>
    <row r="2" spans="1:4" x14ac:dyDescent="0.25">
      <c r="A2" s="19" t="s">
        <v>13</v>
      </c>
      <c r="B2" t="s">
        <v>35</v>
      </c>
      <c r="D2">
        <v>25</v>
      </c>
    </row>
    <row r="3" spans="1:4" x14ac:dyDescent="0.25">
      <c r="A3" s="20" t="s">
        <v>14</v>
      </c>
      <c r="B3" t="s">
        <v>36</v>
      </c>
      <c r="D3">
        <v>25</v>
      </c>
    </row>
    <row r="4" spans="1:4" x14ac:dyDescent="0.25">
      <c r="A4" s="20" t="s">
        <v>15</v>
      </c>
      <c r="B4" t="s">
        <v>101</v>
      </c>
      <c r="D4">
        <v>25</v>
      </c>
    </row>
    <row r="5" spans="1:4" x14ac:dyDescent="0.25">
      <c r="A5" s="20" t="s">
        <v>16</v>
      </c>
      <c r="B5" t="s">
        <v>37</v>
      </c>
      <c r="D5">
        <v>25</v>
      </c>
    </row>
    <row r="6" spans="1:4" x14ac:dyDescent="0.25">
      <c r="A6" s="20" t="s">
        <v>17</v>
      </c>
      <c r="B6" t="s">
        <v>38</v>
      </c>
      <c r="D6">
        <v>25</v>
      </c>
    </row>
    <row r="7" spans="1:4" x14ac:dyDescent="0.25">
      <c r="A7" s="20" t="s">
        <v>18</v>
      </c>
      <c r="B7" t="s">
        <v>39</v>
      </c>
      <c r="D7">
        <v>25</v>
      </c>
    </row>
    <row r="8" spans="1:4" x14ac:dyDescent="0.25">
      <c r="A8" s="20" t="s">
        <v>19</v>
      </c>
      <c r="B8" t="s">
        <v>102</v>
      </c>
      <c r="D8">
        <v>25</v>
      </c>
    </row>
    <row r="9" spans="1:4" x14ac:dyDescent="0.25">
      <c r="A9" s="21" t="s">
        <v>20</v>
      </c>
      <c r="B9" t="s">
        <v>86</v>
      </c>
      <c r="D9">
        <v>25</v>
      </c>
    </row>
    <row r="10" spans="1:4" x14ac:dyDescent="0.25">
      <c r="A10" s="22" t="s">
        <v>22</v>
      </c>
      <c r="B10" t="s">
        <v>103</v>
      </c>
      <c r="C10" t="s">
        <v>118</v>
      </c>
      <c r="D10">
        <v>25</v>
      </c>
    </row>
    <row r="11" spans="1:4" x14ac:dyDescent="0.25">
      <c r="A11" s="23" t="s">
        <v>21</v>
      </c>
      <c r="B11" t="s">
        <v>87</v>
      </c>
      <c r="C11" t="s">
        <v>122</v>
      </c>
      <c r="D11">
        <v>25</v>
      </c>
    </row>
    <row r="12" spans="1:4" x14ac:dyDescent="0.25">
      <c r="A12" s="24" t="s">
        <v>72</v>
      </c>
      <c r="B12" t="s">
        <v>88</v>
      </c>
      <c r="C12" t="s">
        <v>119</v>
      </c>
      <c r="D12">
        <v>25</v>
      </c>
    </row>
    <row r="13" spans="1:4" ht="30" x14ac:dyDescent="0.25">
      <c r="A13" s="25" t="s">
        <v>73</v>
      </c>
      <c r="B13" t="s">
        <v>89</v>
      </c>
      <c r="C13" s="50" t="s">
        <v>126</v>
      </c>
      <c r="D13">
        <v>25</v>
      </c>
    </row>
    <row r="14" spans="1:4" x14ac:dyDescent="0.25">
      <c r="A14" s="26" t="s">
        <v>74</v>
      </c>
      <c r="B14" t="s">
        <v>90</v>
      </c>
      <c r="C14" t="s">
        <v>120</v>
      </c>
      <c r="D14">
        <v>25</v>
      </c>
    </row>
    <row r="15" spans="1:4" x14ac:dyDescent="0.25">
      <c r="A15" s="27" t="s">
        <v>75</v>
      </c>
      <c r="B15" t="s">
        <v>91</v>
      </c>
      <c r="C15" t="s">
        <v>120</v>
      </c>
      <c r="D15">
        <v>25</v>
      </c>
    </row>
    <row r="16" spans="1:4" x14ac:dyDescent="0.25">
      <c r="A16" s="27" t="s">
        <v>76</v>
      </c>
      <c r="B16" t="s">
        <v>104</v>
      </c>
      <c r="C16" t="s">
        <v>121</v>
      </c>
      <c r="D16">
        <v>25</v>
      </c>
    </row>
    <row r="17" spans="1:4" x14ac:dyDescent="0.25">
      <c r="A17" s="28" t="s">
        <v>77</v>
      </c>
      <c r="B17" t="s">
        <v>92</v>
      </c>
      <c r="C17" t="s">
        <v>122</v>
      </c>
      <c r="D17">
        <v>25</v>
      </c>
    </row>
    <row r="18" spans="1:4" x14ac:dyDescent="0.25">
      <c r="A18" s="29" t="s">
        <v>78</v>
      </c>
      <c r="B18" t="s">
        <v>93</v>
      </c>
      <c r="C18" t="s">
        <v>127</v>
      </c>
      <c r="D18">
        <v>25</v>
      </c>
    </row>
    <row r="19" spans="1:4" x14ac:dyDescent="0.25">
      <c r="A19" s="30" t="s">
        <v>79</v>
      </c>
      <c r="B19" t="s">
        <v>94</v>
      </c>
      <c r="C19" t="s">
        <v>72</v>
      </c>
      <c r="D19">
        <v>25</v>
      </c>
    </row>
    <row r="20" spans="1:4" x14ac:dyDescent="0.25">
      <c r="A20" s="31" t="s">
        <v>24</v>
      </c>
      <c r="B20" t="s">
        <v>43</v>
      </c>
      <c r="C20" t="s">
        <v>127</v>
      </c>
      <c r="D20">
        <v>25</v>
      </c>
    </row>
    <row r="21" spans="1:4" x14ac:dyDescent="0.25">
      <c r="A21" s="31" t="s">
        <v>80</v>
      </c>
      <c r="B21" t="s">
        <v>95</v>
      </c>
      <c r="C21" t="s">
        <v>123</v>
      </c>
      <c r="D21">
        <v>25</v>
      </c>
    </row>
    <row r="22" spans="1:4" x14ac:dyDescent="0.25">
      <c r="A22" s="31" t="s">
        <v>81</v>
      </c>
      <c r="B22" t="s">
        <v>96</v>
      </c>
      <c r="C22" t="s">
        <v>22</v>
      </c>
      <c r="D22">
        <v>25</v>
      </c>
    </row>
    <row r="23" spans="1:4" x14ac:dyDescent="0.25">
      <c r="A23" s="31" t="s">
        <v>82</v>
      </c>
      <c r="B23" t="s">
        <v>97</v>
      </c>
      <c r="C23" t="s">
        <v>135</v>
      </c>
      <c r="D23">
        <v>25</v>
      </c>
    </row>
    <row r="24" spans="1:4" x14ac:dyDescent="0.25">
      <c r="A24" s="31" t="s">
        <v>83</v>
      </c>
      <c r="B24" t="s">
        <v>98</v>
      </c>
      <c r="C24" t="s">
        <v>127</v>
      </c>
      <c r="D24">
        <v>25</v>
      </c>
    </row>
    <row r="25" spans="1:4" x14ac:dyDescent="0.25">
      <c r="A25" s="32" t="s">
        <v>23</v>
      </c>
      <c r="B25" t="s">
        <v>105</v>
      </c>
      <c r="D25">
        <v>25</v>
      </c>
    </row>
    <row r="26" spans="1:4" x14ac:dyDescent="0.25">
      <c r="A26" s="33" t="s">
        <v>84</v>
      </c>
      <c r="B26" t="s">
        <v>99</v>
      </c>
      <c r="C26" t="s">
        <v>124</v>
      </c>
      <c r="D26">
        <v>25</v>
      </c>
    </row>
    <row r="27" spans="1:4" x14ac:dyDescent="0.25">
      <c r="A27" s="34" t="s">
        <v>85</v>
      </c>
      <c r="B27" t="s">
        <v>100</v>
      </c>
      <c r="C27" t="s">
        <v>127</v>
      </c>
      <c r="D27">
        <v>25</v>
      </c>
    </row>
    <row r="28" spans="1:4" x14ac:dyDescent="0.25">
      <c r="A28" s="34" t="s">
        <v>25</v>
      </c>
      <c r="B28" t="s">
        <v>44</v>
      </c>
      <c r="C28" t="s">
        <v>124</v>
      </c>
      <c r="D28">
        <v>25</v>
      </c>
    </row>
    <row r="29" spans="1:4" x14ac:dyDescent="0.25">
      <c r="A29" s="35" t="s">
        <v>23</v>
      </c>
      <c r="B29" t="s">
        <v>105</v>
      </c>
      <c r="D29">
        <v>25</v>
      </c>
    </row>
    <row r="30" spans="1:4" x14ac:dyDescent="0.25">
      <c r="A30" s="36" t="s">
        <v>26</v>
      </c>
      <c r="B30" t="s">
        <v>45</v>
      </c>
      <c r="C30" t="s">
        <v>125</v>
      </c>
      <c r="D30">
        <v>100</v>
      </c>
    </row>
  </sheetData>
  <conditionalFormatting sqref="A18 A21:A25">
    <cfRule type="containsErrors" dxfId="19" priority="19">
      <formula>ISERROR(A18)</formula>
    </cfRule>
    <cfRule type="cellIs" dxfId="18" priority="20" operator="equal">
      <formula>0</formula>
    </cfRule>
  </conditionalFormatting>
  <conditionalFormatting sqref="A10 A19 A6:A8">
    <cfRule type="cellIs" dxfId="17" priority="18" operator="equal">
      <formula>0</formula>
    </cfRule>
  </conditionalFormatting>
  <conditionalFormatting sqref="A4">
    <cfRule type="cellIs" dxfId="16" priority="17" operator="equal">
      <formula>0</formula>
    </cfRule>
  </conditionalFormatting>
  <conditionalFormatting sqref="A5">
    <cfRule type="cellIs" dxfId="15" priority="16" operator="equal">
      <formula>0</formula>
    </cfRule>
  </conditionalFormatting>
  <conditionalFormatting sqref="A14">
    <cfRule type="cellIs" dxfId="14" priority="15" operator="equal">
      <formula>0</formula>
    </cfRule>
  </conditionalFormatting>
  <conditionalFormatting sqref="A12">
    <cfRule type="cellIs" dxfId="13" priority="14" operator="equal">
      <formula>0</formula>
    </cfRule>
  </conditionalFormatting>
  <conditionalFormatting sqref="A16">
    <cfRule type="cellIs" dxfId="12" priority="13" operator="equal">
      <formula>0</formula>
    </cfRule>
  </conditionalFormatting>
  <conditionalFormatting sqref="A15">
    <cfRule type="cellIs" dxfId="11" priority="12" operator="equal">
      <formula>0</formula>
    </cfRule>
  </conditionalFormatting>
  <conditionalFormatting sqref="A29">
    <cfRule type="cellIs" dxfId="10" priority="11" operator="equal">
      <formula>0</formula>
    </cfRule>
  </conditionalFormatting>
  <conditionalFormatting sqref="A28">
    <cfRule type="cellIs" dxfId="9" priority="10" operator="equal">
      <formula>0</formula>
    </cfRule>
  </conditionalFormatting>
  <conditionalFormatting sqref="A26">
    <cfRule type="cellIs" dxfId="8" priority="9" operator="equal">
      <formula>0</formula>
    </cfRule>
  </conditionalFormatting>
  <conditionalFormatting sqref="A30">
    <cfRule type="cellIs" dxfId="7" priority="8" operator="equal">
      <formula>0</formula>
    </cfRule>
  </conditionalFormatting>
  <conditionalFormatting sqref="A2">
    <cfRule type="containsErrors" dxfId="6" priority="6">
      <formula>ISERROR(A2)</formula>
    </cfRule>
    <cfRule type="cellIs" dxfId="5" priority="7" operator="equal">
      <formula>0</formula>
    </cfRule>
  </conditionalFormatting>
  <conditionalFormatting sqref="A3">
    <cfRule type="cellIs" dxfId="4" priority="5" operator="equal">
      <formula>0</formula>
    </cfRule>
  </conditionalFormatting>
  <conditionalFormatting sqref="A11">
    <cfRule type="cellIs" dxfId="3" priority="4" operator="equal">
      <formula>0</formula>
    </cfRule>
  </conditionalFormatting>
  <conditionalFormatting sqref="A20">
    <cfRule type="containsErrors" dxfId="2" priority="2">
      <formula>ISERROR(A20)</formula>
    </cfRule>
    <cfRule type="cellIs" dxfId="1" priority="3" operator="equal">
      <formula>0</formula>
    </cfRule>
  </conditionalFormatting>
  <conditionalFormatting sqref="A27">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Unitsets</vt:lpstr>
      <vt:lpstr>Handbook</vt:lpstr>
      <vt:lpstr>Handbook</vt:lpstr>
      <vt:lpstr>Sheet1!Print_Area</vt:lpstr>
      <vt:lpstr>Start</vt:lpstr>
      <vt:lpstr>UnitCombs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Clifton</dc:creator>
  <cp:lastModifiedBy>Alex Clifton</cp:lastModifiedBy>
  <cp:lastPrinted>2020-01-16T03:42:36Z</cp:lastPrinted>
  <dcterms:created xsi:type="dcterms:W3CDTF">2019-09-12T06:49:17Z</dcterms:created>
  <dcterms:modified xsi:type="dcterms:W3CDTF">2020-01-16T03:42:40Z</dcterms:modified>
</cp:coreProperties>
</file>