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ED\Teaching &amp; Learning\Teaching Support\Study Plan Templates\B.Ed Primary\"/>
    </mc:Choice>
  </mc:AlternateContent>
  <workbookProtection workbookAlgorithmName="SHA-512" workbookHashValue="ISvFlVBFF9N+DRSwy3Gzi9LJXcaqmoJ2iiwaqC5Y8gySLNrjyospduF8nV9HFr9jGFYp2miiS74sJnw6gWLAMA==" workbookSaltValue="u3B58Vg8gAzthxm94N/YAw==" workbookSpinCount="100000" lockStructure="1"/>
  <bookViews>
    <workbookView xWindow="0" yWindow="0" windowWidth="28800" windowHeight="12300"/>
  </bookViews>
  <sheets>
    <sheet name="BEd (Primary) 2021 Bentley" sheetId="1" r:id="rId1"/>
    <sheet name="Unitsets" sheetId="2" state="hidden" r:id="rId2"/>
    <sheet name="Handbook" sheetId="3" state="hidden" r:id="rId3"/>
  </sheets>
  <externalReferences>
    <externalReference r:id="rId4"/>
    <externalReference r:id="rId5"/>
  </externalReferences>
  <definedNames>
    <definedName name="Handbook">Handbook!$A$1:$D$30</definedName>
    <definedName name="Majors">'[1]Unitsets - Staff only'!$C$4:$D$18</definedName>
    <definedName name="MajorUnits">'[1]Unitsets - Staff only'!$F$2:$S$30</definedName>
    <definedName name="Prereq">'[1]Handbook - staff only'!$A:$C</definedName>
    <definedName name="_xlnm.Print_Area" localSheetId="0">'BEd (Primary) 2021 Bentley'!$A$1:$K$74</definedName>
    <definedName name="SecSpec">'[1]Unitsets - Staff only'!$C$33:$F$147</definedName>
    <definedName name="SecSpecUnits">'[1]Unitsets - Staff only'!$U$2:$AU$30</definedName>
    <definedName name="Start">Unitsets!$A$1:$B$3</definedName>
    <definedName name="UnitCombs">Unitsets!$E$2:$F$31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A37" i="1" l="1"/>
  <c r="H37" i="1" s="1"/>
  <c r="A32" i="1"/>
  <c r="H32" i="1" s="1"/>
  <c r="A27" i="1"/>
  <c r="H27" i="1" s="1"/>
  <c r="A22" i="1"/>
  <c r="H22" i="1" s="1"/>
  <c r="A17" i="1"/>
  <c r="A12" i="1"/>
  <c r="H12" i="1" s="1"/>
  <c r="A36" i="1"/>
  <c r="H36" i="1" s="1"/>
  <c r="A31" i="1"/>
  <c r="H31" i="1" s="1"/>
  <c r="A26" i="1"/>
  <c r="H26" i="1" s="1"/>
  <c r="A21" i="1"/>
  <c r="H21" i="1" s="1"/>
  <c r="A16" i="1"/>
  <c r="A41" i="1"/>
  <c r="H41" i="1" s="1"/>
  <c r="A39" i="1"/>
  <c r="H39" i="1" s="1"/>
  <c r="A34" i="1"/>
  <c r="H34" i="1" s="1"/>
  <c r="A29" i="1"/>
  <c r="H29" i="1" s="1"/>
  <c r="A19" i="1"/>
  <c r="A38" i="1"/>
  <c r="H38" i="1" s="1"/>
  <c r="A33" i="1"/>
  <c r="H33" i="1" s="1"/>
  <c r="A28" i="1"/>
  <c r="H28" i="1" s="1"/>
  <c r="A23" i="1"/>
  <c r="H23" i="1" s="1"/>
  <c r="A18" i="1"/>
  <c r="A13" i="1"/>
  <c r="H13" i="1" s="1"/>
  <c r="A24" i="1"/>
  <c r="H24" i="1" s="1"/>
  <c r="A14" i="1"/>
  <c r="H14" i="1" s="1"/>
  <c r="A6" i="1"/>
  <c r="H6" i="1" s="1"/>
  <c r="A8" i="1"/>
  <c r="H8" i="1" s="1"/>
  <c r="A7" i="1"/>
  <c r="H7" i="1" s="1"/>
  <c r="A9" i="1"/>
  <c r="H9" i="1" s="1"/>
  <c r="A11" i="1"/>
  <c r="H11" i="1" s="1"/>
  <c r="I19" i="1" l="1"/>
  <c r="H19" i="1"/>
  <c r="I17" i="1"/>
  <c r="H17" i="1"/>
  <c r="I16" i="1"/>
  <c r="H16" i="1"/>
  <c r="I18" i="1"/>
  <c r="H18" i="1"/>
  <c r="B19" i="1"/>
  <c r="B16" i="1"/>
  <c r="B17" i="1"/>
  <c r="I34" i="1"/>
  <c r="B34" i="1"/>
  <c r="B32" i="1"/>
  <c r="I32" i="1"/>
  <c r="B18" i="1"/>
  <c r="I41" i="1"/>
  <c r="B41" i="1"/>
  <c r="I31" i="1"/>
  <c r="B31" i="1"/>
  <c r="I22" i="1"/>
  <c r="B22" i="1"/>
  <c r="I33" i="1"/>
  <c r="B33" i="1"/>
  <c r="I23" i="1"/>
  <c r="B23" i="1"/>
  <c r="B24" i="1"/>
  <c r="I24" i="1"/>
  <c r="I28" i="1"/>
  <c r="B28" i="1"/>
  <c r="B29" i="1"/>
  <c r="I29" i="1"/>
  <c r="I36" i="1"/>
  <c r="B36" i="1"/>
  <c r="I27" i="1"/>
  <c r="B27" i="1"/>
  <c r="I21" i="1"/>
  <c r="B21" i="1"/>
  <c r="I38" i="1"/>
  <c r="B38" i="1"/>
  <c r="I39" i="1"/>
  <c r="B39" i="1"/>
  <c r="I26" i="1"/>
  <c r="B26" i="1"/>
  <c r="B37" i="1"/>
  <c r="I37" i="1"/>
  <c r="I9" i="1"/>
  <c r="B9" i="1"/>
  <c r="I13" i="1"/>
  <c r="B13" i="1"/>
  <c r="I7" i="1"/>
  <c r="B7" i="1"/>
  <c r="I14" i="1"/>
  <c r="B14" i="1"/>
  <c r="I8" i="1"/>
  <c r="B8" i="1"/>
  <c r="I6" i="1"/>
  <c r="B6" i="1"/>
  <c r="I11" i="1"/>
  <c r="B11" i="1"/>
  <c r="I12" i="1"/>
  <c r="B12" i="1"/>
</calcChain>
</file>

<file path=xl/sharedStrings.xml><?xml version="1.0" encoding="utf-8"?>
<sst xmlns="http://schemas.openxmlformats.org/spreadsheetml/2006/main" count="242" uniqueCount="140">
  <si>
    <r>
      <t>Curtin University</t>
    </r>
    <r>
      <rPr>
        <sz val="11"/>
        <color theme="1"/>
        <rFont val="Arial"/>
        <family val="2"/>
      </rPr>
      <t xml:space="preserve">
School of Education </t>
    </r>
  </si>
  <si>
    <t>Year 1</t>
  </si>
  <si>
    <t>Prereq</t>
  </si>
  <si>
    <t>CP</t>
  </si>
  <si>
    <t>Progress</t>
  </si>
  <si>
    <t>Year 2</t>
  </si>
  <si>
    <t>Year 3</t>
  </si>
  <si>
    <t>Year 4</t>
  </si>
  <si>
    <t>This study plan is correct and contains up to date course information at the time of issue but may be subject to change. Curtin will not be liable to you or to any other person for any loss or damage (including direct, consequential or economic loss or damage) however caused and whether by negligence or otherwise which may result directly or indirectly from the use of this publication.</t>
  </si>
  <si>
    <t>Curtin University is a trademark of Curtin University of Technology</t>
  </si>
  <si>
    <t>CRICOS Provider Code 00301J</t>
  </si>
  <si>
    <t>EDUC1019</t>
  </si>
  <si>
    <t>EDUC1021</t>
  </si>
  <si>
    <t>EDUC1023</t>
  </si>
  <si>
    <t>EDUC1017</t>
  </si>
  <si>
    <t>EDUC1029</t>
  </si>
  <si>
    <t>EDUC1031</t>
  </si>
  <si>
    <t>EDUC1025</t>
  </si>
  <si>
    <t>EDUC1027</t>
  </si>
  <si>
    <t>EDUC2005</t>
  </si>
  <si>
    <t>EDUC2007</t>
  </si>
  <si>
    <t>EDPR2016</t>
  </si>
  <si>
    <t>EDPR2012</t>
  </si>
  <si>
    <t>EDPR2004</t>
  </si>
  <si>
    <t>EDPR2000</t>
  </si>
  <si>
    <t>Option</t>
  </si>
  <si>
    <t>EDPR2014</t>
  </si>
  <si>
    <t>EDPR3003</t>
  </si>
  <si>
    <t>EDPR3004</t>
  </si>
  <si>
    <t>EDPR3014</t>
  </si>
  <si>
    <t>EDPR3000</t>
  </si>
  <si>
    <t>EDPR3001</t>
  </si>
  <si>
    <t>INED3001</t>
  </si>
  <si>
    <t>EDPR3012</t>
  </si>
  <si>
    <t>EDPR4003</t>
  </si>
  <si>
    <t>EDPR4000</t>
  </si>
  <si>
    <t>EDUC4049</t>
  </si>
  <si>
    <t>EDUC4040</t>
  </si>
  <si>
    <t>Semester 1</t>
  </si>
  <si>
    <t>Semester 2</t>
  </si>
  <si>
    <t>Choose your start</t>
  </si>
  <si>
    <t>Sem1</t>
  </si>
  <si>
    <t>Sem2</t>
  </si>
  <si>
    <t>Unit Code</t>
  </si>
  <si>
    <t>Title</t>
  </si>
  <si>
    <t>Pre-reqs</t>
  </si>
  <si>
    <t>Teaching and Learning in the Digital World</t>
  </si>
  <si>
    <t>Child Development for Educators</t>
  </si>
  <si>
    <t>Introducing Language, Literacy and Literature for Educators</t>
  </si>
  <si>
    <t>The Professional Educator: Developing Teacher Identity</t>
  </si>
  <si>
    <t>Performing Arts for Educators</t>
  </si>
  <si>
    <t>The Numerate Educator</t>
  </si>
  <si>
    <t>Exploring and Contesting Curriculum</t>
  </si>
  <si>
    <t>Learning Theories, Diversity and Differentiation</t>
  </si>
  <si>
    <t>Teaching Language, Literacy and Literature in Junior Primary</t>
  </si>
  <si>
    <t>Health and Physical Education</t>
  </si>
  <si>
    <t>Primary Professional Experience 1: Planning for Teaching</t>
  </si>
  <si>
    <t>Children as Mathematical Learners</t>
  </si>
  <si>
    <t>Inquiry in the Science Classroom</t>
  </si>
  <si>
    <t>Cultural Contexts in Primary Education</t>
  </si>
  <si>
    <t>Visual and Media Arts Education</t>
  </si>
  <si>
    <t>Inquiry in the Mathematics Classroom</t>
  </si>
  <si>
    <t>English Pedagogies and the Integrated Curriculum</t>
  </si>
  <si>
    <t>Indigenous Australian Education</t>
  </si>
  <si>
    <t>Primary Professional Experience 3: Evaluating Learning</t>
  </si>
  <si>
    <t>The Literacy Resarcher</t>
  </si>
  <si>
    <t>Mathematics Pedagogies and Integrated Curriculum</t>
  </si>
  <si>
    <t>The Professional Educator: Transition to the Profession</t>
  </si>
  <si>
    <t>Professional Experience 4: The Internship</t>
  </si>
  <si>
    <t>List of Education Option Units</t>
  </si>
  <si>
    <t>iSTEM</t>
  </si>
  <si>
    <t>EDUC4021</t>
  </si>
  <si>
    <t>Project-based iSTEM Education</t>
  </si>
  <si>
    <t>ü</t>
  </si>
  <si>
    <t>EDUC4032</t>
  </si>
  <si>
    <t>iSTEM Education through Digital Stories</t>
  </si>
  <si>
    <t>EDUC4034</t>
  </si>
  <si>
    <t>iSTEM: Social Issues</t>
  </si>
  <si>
    <t>English Language and Literacy</t>
  </si>
  <si>
    <t>EDUC4023</t>
  </si>
  <si>
    <t>Creating &amp; Responding to Literature</t>
  </si>
  <si>
    <t>EDUC4036</t>
  </si>
  <si>
    <t>Language and Diversity</t>
  </si>
  <si>
    <t>EDUC4022</t>
  </si>
  <si>
    <t>Creative Literacies</t>
  </si>
  <si>
    <t>Literacy and Numeracy in Diverse Populations</t>
  </si>
  <si>
    <t>EDUC4020</t>
  </si>
  <si>
    <t>Supporting Literacy &amp; Numeracy Development for Diverse Learners</t>
  </si>
  <si>
    <t>EDUC4044</t>
  </si>
  <si>
    <t>Literacy and Numeracy for Aboriginal &amp; Torres Strait Islander (ATSI) Learners</t>
  </si>
  <si>
    <t>EDUC4031</t>
  </si>
  <si>
    <t>Social Justice in Literacy &amp; Numeracy Learning</t>
  </si>
  <si>
    <t>EDUC4042</t>
  </si>
  <si>
    <t>Alternative Approaches to Teaching Literacy &amp; Numeracy</t>
  </si>
  <si>
    <t>Technologies</t>
  </si>
  <si>
    <t>EDUC4029</t>
  </si>
  <si>
    <t>Technologies: Coding for Teachers</t>
  </si>
  <si>
    <t>EDUC4038</t>
  </si>
  <si>
    <t>Technologies: Design Solutions</t>
  </si>
  <si>
    <t>EDUC4046</t>
  </si>
  <si>
    <t>Technologies: Digital Solutions</t>
  </si>
  <si>
    <t>Catholic Education</t>
  </si>
  <si>
    <t>CTED4000</t>
  </si>
  <si>
    <t>An Introduction to Catholic Education</t>
  </si>
  <si>
    <t>CTED4002</t>
  </si>
  <si>
    <t>Prayer &amp; Morality in Catholic Studies</t>
  </si>
  <si>
    <t>CTED4001</t>
  </si>
  <si>
    <t>Creed &amp; Sacraments in Catholic Studies</t>
  </si>
  <si>
    <t>Choice of Option from the List of Education Option Units</t>
  </si>
  <si>
    <r>
      <t xml:space="preserve">Credits to Complete: </t>
    </r>
    <r>
      <rPr>
        <sz val="9"/>
        <color theme="1"/>
        <rFont val="Segoe UI"/>
        <family val="2"/>
      </rPr>
      <t>800 credit points required</t>
    </r>
  </si>
  <si>
    <t>Inquiry in the Humanities and Social Sciences Classroom</t>
  </si>
  <si>
    <t>Course: B-EDPR Bachelor of Education (Primary Education)</t>
  </si>
  <si>
    <t>Commencing enrolment:</t>
  </si>
  <si>
    <t>Educators Inquiring About the World</t>
  </si>
  <si>
    <t>Primary Prof Exp 2: Leadership and Stewardship for Diverse Learners</t>
  </si>
  <si>
    <t>Year</t>
  </si>
  <si>
    <t>2021 Availabilities</t>
  </si>
  <si>
    <t>EDIB4000</t>
  </si>
  <si>
    <t>Introduction to the International Baccalaureate Programme</t>
  </si>
  <si>
    <t>International Baccalaureate</t>
  </si>
  <si>
    <t>EDIB4001</t>
  </si>
  <si>
    <t>International Baccalaureate Primary Years Programme</t>
  </si>
  <si>
    <t>International Baccalaureate in Action</t>
  </si>
  <si>
    <t>EDIB4003</t>
  </si>
  <si>
    <t>Coming in 2022</t>
  </si>
  <si>
    <r>
      <rPr>
        <b/>
        <sz val="12"/>
        <rFont val="Segoe UI"/>
        <family val="2"/>
      </rPr>
      <t xml:space="preserve">If you have any queries about your course, please contact </t>
    </r>
    <r>
      <rPr>
        <b/>
        <u/>
        <sz val="12"/>
        <color theme="10"/>
        <rFont val="Segoe UI"/>
        <family val="2"/>
      </rPr>
      <t>Curtin Connect.</t>
    </r>
  </si>
  <si>
    <t>2021 Education Enrolment Planner</t>
  </si>
  <si>
    <t>EDUC1023 and EDUC1031 and EDUC1017 and 150CP</t>
  </si>
  <si>
    <t>EDUC1021 and 50CP</t>
  </si>
  <si>
    <t>EDUC1023 and 100CP</t>
  </si>
  <si>
    <t>EDUC1021 and 100CP</t>
  </si>
  <si>
    <t>EDUC1031 and 100CP</t>
  </si>
  <si>
    <t>EDUC1027 and 100CP</t>
  </si>
  <si>
    <t>EDUC1027 and 150CP</t>
  </si>
  <si>
    <t>EDUC1025 and 300CP</t>
  </si>
  <si>
    <t>EDUC1029 and 300CP</t>
  </si>
  <si>
    <t>EDUC1021 and EDUC2005 and 300CP</t>
  </si>
  <si>
    <t>EDPR2014 and 450CP</t>
  </si>
  <si>
    <t>EDPR3012 and 600CP</t>
  </si>
  <si>
    <t>700CP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</si>
</sst>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b/>
      <sz val="11"/>
      <color theme="1"/>
      <name val="Arial"/>
      <family val="2"/>
    </font>
    <font>
      <sz val="11"/>
      <color theme="1"/>
      <name val="Arial"/>
      <family val="2"/>
    </font>
    <font>
      <b/>
      <sz val="11"/>
      <color theme="1"/>
      <name val="Segoe UI"/>
      <family val="2"/>
    </font>
    <font>
      <sz val="8"/>
      <color theme="4" tint="0.39997558519241921"/>
      <name val="Segoe UI"/>
      <family val="2"/>
    </font>
    <font>
      <sz val="8"/>
      <color rgb="FF999999"/>
      <name val="Segoe UI"/>
      <family val="2"/>
    </font>
    <font>
      <sz val="7"/>
      <color rgb="FF999999"/>
      <name val="Segoe UI"/>
      <family val="2"/>
    </font>
    <font>
      <b/>
      <sz val="9"/>
      <color theme="1"/>
      <name val="Segoe UI"/>
      <family val="2"/>
    </font>
    <font>
      <b/>
      <sz val="8"/>
      <color theme="1"/>
      <name val="Segoe UI"/>
      <family val="2"/>
    </font>
    <font>
      <sz val="11"/>
      <color theme="1"/>
      <name val="Segoe UI"/>
      <family val="2"/>
    </font>
    <font>
      <sz val="9"/>
      <color theme="1"/>
      <name val="Segoe UI"/>
      <family val="2"/>
    </font>
    <font>
      <b/>
      <sz val="8"/>
      <color theme="0"/>
      <name val="Segoe UI"/>
      <family val="2"/>
    </font>
    <font>
      <sz val="8"/>
      <color theme="1"/>
      <name val="Segoe UI"/>
      <family val="2"/>
    </font>
    <font>
      <sz val="6"/>
      <color theme="1"/>
      <name val="Segoe UI"/>
      <family val="2"/>
    </font>
    <font>
      <b/>
      <sz val="6"/>
      <color theme="1"/>
      <name val="Arial"/>
      <family val="2"/>
    </font>
    <font>
      <sz val="6"/>
      <color theme="1"/>
      <name val="Arial"/>
      <family val="2"/>
    </font>
    <font>
      <sz val="8"/>
      <name val="Segoe UI"/>
      <family val="2"/>
    </font>
    <font>
      <sz val="11"/>
      <name val="Segoe UI"/>
      <family val="2"/>
    </font>
    <font>
      <sz val="11"/>
      <name val="Arial"/>
      <family val="2"/>
    </font>
    <font>
      <b/>
      <sz val="8"/>
      <name val="Segoe UI"/>
      <family val="2"/>
    </font>
    <font>
      <b/>
      <sz val="11"/>
      <name val="Segoe UI"/>
      <family val="2"/>
    </font>
    <font>
      <sz val="12"/>
      <color theme="1"/>
      <name val="Segoe UI"/>
      <family val="2"/>
    </font>
    <font>
      <sz val="12"/>
      <color theme="1"/>
      <name val="Wingdings"/>
      <charset val="2"/>
    </font>
    <font>
      <sz val="9"/>
      <color theme="0"/>
      <name val="Segoe UI"/>
      <family val="2"/>
    </font>
    <font>
      <b/>
      <sz val="11"/>
      <color theme="1"/>
      <name val="Calibri"/>
      <family val="2"/>
      <scheme val="minor"/>
    </font>
    <font>
      <sz val="8"/>
      <color rgb="FFFF0000"/>
      <name val="Segoe UI"/>
      <family val="2"/>
    </font>
    <font>
      <sz val="7"/>
      <color theme="1"/>
      <name val="Segoe UI"/>
      <family val="2"/>
    </font>
    <font>
      <i/>
      <sz val="9"/>
      <color theme="1"/>
      <name val="Segoe UI"/>
      <family val="2"/>
    </font>
    <font>
      <b/>
      <i/>
      <sz val="9"/>
      <color theme="1"/>
      <name val="Segoe UI"/>
      <family val="2"/>
    </font>
    <font>
      <u/>
      <sz val="11"/>
      <color theme="10"/>
      <name val="Calibri"/>
      <family val="2"/>
      <scheme val="minor"/>
    </font>
    <font>
      <b/>
      <sz val="12"/>
      <name val="Segoe UI"/>
      <family val="2"/>
    </font>
    <font>
      <b/>
      <u/>
      <sz val="12"/>
      <color theme="10"/>
      <name val="Segoe UI"/>
      <family val="2"/>
    </font>
    <font>
      <b/>
      <sz val="9"/>
      <color theme="0"/>
      <name val="Segoe UI"/>
      <family val="2"/>
    </font>
  </fonts>
  <fills count="8">
    <fill>
      <patternFill patternType="none"/>
    </fill>
    <fill>
      <patternFill patternType="gray125"/>
    </fill>
    <fill>
      <patternFill patternType="solid">
        <fgColor rgb="FFCC9900"/>
        <bgColor indexed="64"/>
      </patternFill>
    </fill>
    <fill>
      <patternFill patternType="solid">
        <fgColor rgb="FF999999"/>
        <bgColor indexed="64"/>
      </patternFill>
    </fill>
    <fill>
      <patternFill patternType="solid">
        <fgColor theme="0"/>
        <bgColor indexed="64"/>
      </patternFill>
    </fill>
    <fill>
      <patternFill patternType="solid">
        <fgColor theme="1" tint="0.14999847407452621"/>
        <bgColor indexed="64"/>
      </patternFill>
    </fill>
    <fill>
      <patternFill patternType="solid">
        <fgColor rgb="FF919296"/>
        <bgColor indexed="64"/>
      </patternFill>
    </fill>
    <fill>
      <patternFill patternType="solid">
        <fgColor theme="0" tint="-0.499984740745262"/>
        <bgColor indexed="64"/>
      </patternFill>
    </fill>
  </fills>
  <borders count="53">
    <border>
      <left/>
      <right/>
      <top/>
      <bottom/>
      <diagonal/>
    </border>
    <border>
      <left style="thin">
        <color theme="1" tint="0.14996795556505021"/>
      </left>
      <right/>
      <top style="thin">
        <color theme="1" tint="0.14996795556505021"/>
      </top>
      <bottom style="thin">
        <color rgb="FF6D6E71"/>
      </bottom>
      <diagonal/>
    </border>
    <border>
      <left/>
      <right/>
      <top style="thin">
        <color theme="1" tint="0.14996795556505021"/>
      </top>
      <bottom style="thin">
        <color rgb="FF6D6E71"/>
      </bottom>
      <diagonal/>
    </border>
    <border>
      <left/>
      <right/>
      <top style="thin">
        <color theme="1" tint="0.14996795556505021"/>
      </top>
      <bottom/>
      <diagonal/>
    </border>
    <border>
      <left/>
      <right style="thin">
        <color theme="1" tint="0.14996795556505021"/>
      </right>
      <top style="thin">
        <color theme="1" tint="0.14996795556505021"/>
      </top>
      <bottom/>
      <diagonal/>
    </border>
    <border>
      <left/>
      <right/>
      <top/>
      <bottom style="thin">
        <color theme="0" tint="-0.14996795556505021"/>
      </bottom>
      <diagonal/>
    </border>
    <border>
      <left/>
      <right/>
      <top style="thin">
        <color theme="0" tint="-0.499984740745262"/>
      </top>
      <bottom/>
      <diagonal/>
    </border>
    <border>
      <left/>
      <right style="thin">
        <color theme="0" tint="-0.14996795556505021"/>
      </right>
      <top style="thin">
        <color theme="0" tint="-0.499984740745262"/>
      </top>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top style="thin">
        <color theme="0" tint="-0.14996795556505021"/>
      </top>
      <bottom style="thin">
        <color theme="0" tint="-0.14993743705557422"/>
      </bottom>
      <diagonal/>
    </border>
    <border>
      <left style="thin">
        <color theme="0" tint="-0.14996795556505021"/>
      </left>
      <right/>
      <top/>
      <bottom style="thin">
        <color theme="0" tint="-0.14993743705557422"/>
      </bottom>
      <diagonal/>
    </border>
    <border>
      <left/>
      <right/>
      <top/>
      <bottom style="thin">
        <color theme="0" tint="-0.149937437055574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style="thin">
        <color theme="0" tint="-0.14996795556505021"/>
      </left>
      <right/>
      <top style="thin">
        <color theme="0" tint="-0.14993743705557422"/>
      </top>
      <bottom/>
      <diagonal/>
    </border>
    <border>
      <left/>
      <right/>
      <top style="thin">
        <color theme="0" tint="-0.14993743705557422"/>
      </top>
      <bottom/>
      <diagonal/>
    </border>
    <border>
      <left/>
      <right/>
      <top style="thin">
        <color theme="0" tint="-0.14993743705557422"/>
      </top>
      <bottom style="thin">
        <color theme="0" tint="-0.14996795556505021"/>
      </bottom>
      <diagonal/>
    </border>
    <border>
      <left/>
      <right/>
      <top style="thin">
        <color theme="0" tint="-0.14990691854609822"/>
      </top>
      <bottom style="thin">
        <color theme="0" tint="-0.14990691854609822"/>
      </bottom>
      <diagonal/>
    </border>
    <border>
      <left/>
      <right style="thin">
        <color theme="0" tint="-0.14990691854609822"/>
      </right>
      <top style="thin">
        <color theme="0" tint="-0.14990691854609822"/>
      </top>
      <bottom style="thin">
        <color theme="0" tint="-0.14990691854609822"/>
      </bottom>
      <diagonal/>
    </border>
    <border>
      <left/>
      <right/>
      <top style="thin">
        <color theme="0" tint="-0.499984740745262"/>
      </top>
      <bottom style="thin">
        <color theme="0" tint="-0.14996795556505021"/>
      </bottom>
      <diagonal/>
    </border>
    <border>
      <left/>
      <right style="thin">
        <color theme="0" tint="-0.14996795556505021"/>
      </right>
      <top style="thin">
        <color theme="0" tint="-0.499984740745262"/>
      </top>
      <bottom style="thin">
        <color theme="0" tint="-0.14996795556505021"/>
      </bottom>
      <diagonal/>
    </border>
    <border>
      <left/>
      <right style="thin">
        <color theme="0" tint="-0.14993743705557422"/>
      </right>
      <top style="thin">
        <color theme="0" tint="-0.14996795556505021"/>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top style="thin">
        <color rgb="FF6D6E71"/>
      </top>
      <bottom style="thin">
        <color theme="0" tint="-0.14993743705557422"/>
      </bottom>
      <diagonal/>
    </border>
    <border>
      <left style="thin">
        <color theme="0" tint="-0.14996795556505021"/>
      </left>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CC9900"/>
      </left>
      <right/>
      <top style="thin">
        <color rgb="FFCC9900"/>
      </top>
      <bottom style="thin">
        <color rgb="FF999999"/>
      </bottom>
      <diagonal/>
    </border>
    <border>
      <left/>
      <right/>
      <top style="thin">
        <color rgb="FFCC9900"/>
      </top>
      <bottom style="thin">
        <color rgb="FF999999"/>
      </bottom>
      <diagonal/>
    </border>
    <border>
      <left style="thin">
        <color rgb="FF999999"/>
      </left>
      <right/>
      <top style="thin">
        <color rgb="FF999999"/>
      </top>
      <bottom/>
      <diagonal/>
    </border>
    <border>
      <left/>
      <right/>
      <top style="thin">
        <color rgb="FF999999"/>
      </top>
      <bottom/>
      <diagonal/>
    </border>
    <border>
      <left/>
      <right/>
      <top style="thin">
        <color rgb="FF919296"/>
      </top>
      <bottom/>
      <diagonal/>
    </border>
    <border>
      <left style="thin">
        <color rgb="FF999999"/>
      </left>
      <right/>
      <top/>
      <bottom/>
      <diagonal/>
    </border>
    <border>
      <left style="thin">
        <color theme="0" tint="-0.14996795556505021"/>
      </left>
      <right/>
      <top style="thin">
        <color rgb="FF919296"/>
      </top>
      <bottom style="thin">
        <color theme="0" tint="-0.14993743705557422"/>
      </bottom>
      <diagonal/>
    </border>
    <border>
      <left/>
      <right/>
      <top style="thin">
        <color rgb="FF919296"/>
      </top>
      <bottom style="thin">
        <color theme="0" tint="-0.14993743705557422"/>
      </bottom>
      <diagonal/>
    </border>
    <border>
      <left/>
      <right/>
      <top style="thin">
        <color rgb="FF6D6E71"/>
      </top>
      <bottom style="thin">
        <color theme="0" tint="-0.14999847407452621"/>
      </bottom>
      <diagonal/>
    </border>
    <border>
      <left/>
      <right/>
      <top style="thin">
        <color theme="0" tint="-0.14999847407452621"/>
      </top>
      <bottom style="thin">
        <color theme="0" tint="-0.14999847407452621"/>
      </bottom>
      <diagonal/>
    </border>
    <border>
      <left/>
      <right/>
      <top style="thin">
        <color theme="0" tint="-0.249977111117893"/>
      </top>
      <bottom style="thin">
        <color theme="0" tint="-0.14999847407452621"/>
      </bottom>
      <diagonal/>
    </border>
    <border>
      <left style="thin">
        <color theme="0" tint="-0.14996795556505021"/>
      </left>
      <right/>
      <top style="thin">
        <color theme="0" tint="-0.14993743705557422"/>
      </top>
      <bottom style="thin">
        <color theme="0" tint="-0.14999847407452621"/>
      </bottom>
      <diagonal/>
    </border>
    <border>
      <left style="thin">
        <color theme="0" tint="-0.14996795556505021"/>
      </left>
      <right/>
      <top style="thin">
        <color theme="0" tint="-0.14999847407452621"/>
      </top>
      <bottom style="thin">
        <color theme="0" tint="-0.14993743705557422"/>
      </bottom>
      <diagonal/>
    </border>
    <border>
      <left/>
      <right style="thin">
        <color theme="0" tint="-0.14990691854609822"/>
      </right>
      <top style="thin">
        <color theme="0" tint="-0.14993743705557422"/>
      </top>
      <bottom style="thin">
        <color theme="0" tint="-0.14993743705557422"/>
      </bottom>
      <diagonal/>
    </border>
    <border>
      <left/>
      <right/>
      <top/>
      <bottom style="thin">
        <color indexed="64"/>
      </bottom>
      <diagonal/>
    </border>
    <border>
      <left/>
      <right/>
      <top/>
      <bottom style="thin">
        <color rgb="FF6D6E71"/>
      </bottom>
      <diagonal/>
    </border>
    <border>
      <left/>
      <right style="thin">
        <color theme="1" tint="0.14996795556505021"/>
      </right>
      <top/>
      <bottom/>
      <diagonal/>
    </border>
    <border>
      <left/>
      <right style="thin">
        <color rgb="FF999999"/>
      </right>
      <top style="thin">
        <color rgb="FF999999"/>
      </top>
      <bottom style="thin">
        <color rgb="FF999999"/>
      </bottom>
      <diagonal/>
    </border>
    <border>
      <left style="thin">
        <color theme="0" tint="-0.14996795556505021"/>
      </left>
      <right/>
      <top style="thin">
        <color rgb="FF6D6E71"/>
      </top>
      <bottom style="thin">
        <color theme="0" tint="-0.249977111117893"/>
      </bottom>
      <diagonal/>
    </border>
    <border>
      <left style="thin">
        <color theme="0" tint="-0.14996795556505021"/>
      </left>
      <right/>
      <top style="thin">
        <color theme="0" tint="-0.249977111117893"/>
      </top>
      <bottom style="thin">
        <color theme="0" tint="-0.14999847407452621"/>
      </bottom>
      <diagonal/>
    </border>
    <border>
      <left style="thin">
        <color theme="0" tint="-0.14996795556505021"/>
      </left>
      <right/>
      <top style="thin">
        <color theme="0" tint="-0.14999847407452621"/>
      </top>
      <bottom style="thin">
        <color theme="0" tint="-0.14999847407452621"/>
      </bottom>
      <diagonal/>
    </border>
    <border>
      <left style="thin">
        <color theme="0" tint="-0.14996795556505021"/>
      </left>
      <right/>
      <top/>
      <bottom style="thin">
        <color theme="1" tint="0.14996795556505021"/>
      </bottom>
      <diagonal/>
    </border>
    <border>
      <left/>
      <right style="thin">
        <color theme="0" tint="-0.14993743705557422"/>
      </right>
      <top/>
      <bottom style="thin">
        <color theme="0" tint="-0.14993743705557422"/>
      </bottom>
      <diagonal/>
    </border>
  </borders>
  <cellStyleXfs count="2">
    <xf numFmtId="0" fontId="0" fillId="0" borderId="0"/>
    <xf numFmtId="0" fontId="29" fillId="0" borderId="0" applyNumberFormat="0" applyFill="0" applyBorder="0" applyAlignment="0" applyProtection="0"/>
  </cellStyleXfs>
  <cellXfs count="168">
    <xf numFmtId="0" fontId="0" fillId="0" borderId="0" xfId="0"/>
    <xf numFmtId="0" fontId="12" fillId="4" borderId="0" xfId="0" applyFont="1" applyFill="1"/>
    <xf numFmtId="0" fontId="12" fillId="4" borderId="0" xfId="0" applyFont="1" applyFill="1" applyAlignment="1">
      <alignment vertical="center"/>
    </xf>
    <xf numFmtId="0" fontId="12" fillId="4" borderId="0" xfId="0" applyFont="1" applyFill="1" applyAlignment="1">
      <alignment wrapText="1"/>
    </xf>
    <xf numFmtId="0" fontId="9" fillId="4" borderId="0" xfId="0" applyFont="1" applyFill="1"/>
    <xf numFmtId="0" fontId="2" fillId="4" borderId="0" xfId="0" applyFont="1" applyFill="1"/>
    <xf numFmtId="0" fontId="0" fillId="0" borderId="0" xfId="0" applyAlignment="1">
      <alignment horizontal="center"/>
    </xf>
    <xf numFmtId="0" fontId="24" fillId="0" borderId="0" xfId="0" applyFont="1"/>
    <xf numFmtId="0" fontId="0" fillId="0" borderId="0" xfId="0" applyProtection="1">
      <protection locked="0"/>
    </xf>
    <xf numFmtId="0" fontId="16" fillId="4" borderId="0" xfId="0" applyFont="1" applyFill="1" applyAlignment="1" applyProtection="1">
      <alignment vertical="center"/>
      <protection locked="0"/>
    </xf>
    <xf numFmtId="0" fontId="12" fillId="4" borderId="0" xfId="0" applyFont="1" applyFill="1" applyAlignment="1" applyProtection="1">
      <alignment vertical="center"/>
      <protection locked="0"/>
    </xf>
    <xf numFmtId="0" fontId="16" fillId="4" borderId="0" xfId="0" applyFont="1" applyFill="1" applyAlignment="1" applyProtection="1">
      <alignment wrapText="1"/>
      <protection locked="0"/>
    </xf>
    <xf numFmtId="0" fontId="12" fillId="4" borderId="0" xfId="0" applyFont="1" applyFill="1" applyAlignment="1" applyProtection="1">
      <alignment wrapText="1"/>
      <protection locked="0"/>
    </xf>
    <xf numFmtId="0" fontId="10" fillId="3" borderId="10" xfId="0" applyFont="1" applyFill="1" applyBorder="1" applyAlignment="1" applyProtection="1">
      <alignment horizontal="center" vertical="center" wrapText="1"/>
      <protection locked="0"/>
    </xf>
    <xf numFmtId="0" fontId="10" fillId="3" borderId="11" xfId="0" applyFont="1" applyFill="1" applyBorder="1" applyAlignment="1" applyProtection="1">
      <alignment vertical="center" wrapText="1"/>
      <protection locked="0"/>
    </xf>
    <xf numFmtId="0" fontId="10"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center" vertical="center" wrapText="1"/>
      <protection locked="0"/>
    </xf>
    <xf numFmtId="0" fontId="10" fillId="3" borderId="43" xfId="0" applyFont="1" applyFill="1" applyBorder="1" applyAlignment="1" applyProtection="1">
      <alignment horizontal="center" vertical="center" wrapText="1"/>
      <protection locked="0"/>
    </xf>
    <xf numFmtId="0" fontId="25" fillId="0" borderId="0" xfId="0" applyFont="1" applyFill="1" applyBorder="1" applyAlignment="1" applyProtection="1">
      <alignment vertical="center" wrapText="1"/>
      <protection locked="0"/>
    </xf>
    <xf numFmtId="0" fontId="16" fillId="4" borderId="0" xfId="0" applyFont="1" applyFill="1" applyProtection="1">
      <protection locked="0"/>
    </xf>
    <xf numFmtId="0" fontId="12" fillId="4" borderId="0" xfId="0" applyFont="1" applyFill="1" applyProtection="1">
      <protection locked="0"/>
    </xf>
    <xf numFmtId="0" fontId="17" fillId="4" borderId="0" xfId="0" applyFont="1" applyFill="1" applyProtection="1">
      <protection locked="0"/>
    </xf>
    <xf numFmtId="0" fontId="9" fillId="4" borderId="0" xfId="0" applyFont="1" applyFill="1" applyProtection="1">
      <protection locked="0"/>
    </xf>
    <xf numFmtId="0" fontId="18" fillId="4" borderId="0" xfId="0" applyFont="1" applyFill="1" applyProtection="1">
      <protection locked="0"/>
    </xf>
    <xf numFmtId="0" fontId="2" fillId="4" borderId="0" xfId="0" applyFont="1" applyFill="1" applyProtection="1">
      <protection locked="0"/>
    </xf>
    <xf numFmtId="0" fontId="0" fillId="0" borderId="44" xfId="0" applyBorder="1"/>
    <xf numFmtId="0" fontId="24" fillId="0" borderId="0" xfId="0" applyFont="1" applyAlignment="1">
      <alignment horizontal="center"/>
    </xf>
    <xf numFmtId="0" fontId="3" fillId="3" borderId="0" xfId="0" applyFont="1" applyFill="1" applyAlignment="1" applyProtection="1">
      <alignment horizontal="center" vertical="center"/>
    </xf>
    <xf numFmtId="0" fontId="6" fillId="3" borderId="0" xfId="0" applyFont="1" applyFill="1" applyAlignment="1" applyProtection="1">
      <alignment horizontal="center"/>
    </xf>
    <xf numFmtId="0" fontId="7" fillId="4" borderId="0" xfId="0" applyFont="1" applyFill="1" applyAlignment="1" applyProtection="1">
      <alignment horizontal="left" vertical="center" indent="1"/>
    </xf>
    <xf numFmtId="0" fontId="8" fillId="4" borderId="0" xfId="0" applyFont="1" applyFill="1" applyBorder="1" applyAlignment="1" applyProtection="1">
      <alignment vertical="center"/>
    </xf>
    <xf numFmtId="0" fontId="7" fillId="4" borderId="0" xfId="0" applyFont="1" applyFill="1" applyBorder="1" applyAlignment="1" applyProtection="1">
      <alignment vertical="center" wrapText="1"/>
    </xf>
    <xf numFmtId="0" fontId="9" fillId="4" borderId="0" xfId="0" applyFont="1" applyFill="1" applyAlignment="1" applyProtection="1">
      <alignment vertical="center"/>
    </xf>
    <xf numFmtId="0" fontId="7" fillId="4" borderId="0" xfId="0" applyFont="1" applyFill="1" applyAlignment="1" applyProtection="1">
      <alignment vertical="center"/>
    </xf>
    <xf numFmtId="0" fontId="23" fillId="4" borderId="0" xfId="0" applyFont="1" applyFill="1" applyAlignment="1" applyProtection="1">
      <alignment vertical="center"/>
    </xf>
    <xf numFmtId="14" fontId="10" fillId="4" borderId="0" xfId="0" applyNumberFormat="1" applyFont="1" applyFill="1" applyAlignment="1" applyProtection="1">
      <alignment vertical="center"/>
    </xf>
    <xf numFmtId="1" fontId="10" fillId="4" borderId="0" xfId="0" applyNumberFormat="1" applyFont="1" applyFill="1" applyBorder="1" applyAlignment="1" applyProtection="1">
      <alignment horizontal="right" vertical="center"/>
    </xf>
    <xf numFmtId="0" fontId="10" fillId="4" borderId="0" xfId="0" applyFont="1" applyFill="1" applyAlignment="1" applyProtection="1">
      <alignment vertical="center"/>
    </xf>
    <xf numFmtId="0" fontId="10" fillId="4" borderId="0" xfId="0" applyFont="1" applyFill="1" applyBorder="1" applyAlignment="1" applyProtection="1">
      <alignment vertical="center" wrapText="1"/>
    </xf>
    <xf numFmtId="0" fontId="7" fillId="4" borderId="0" xfId="0" applyFont="1" applyFill="1" applyAlignment="1" applyProtection="1">
      <alignment vertical="center" wrapText="1"/>
    </xf>
    <xf numFmtId="0" fontId="11" fillId="5" borderId="1" xfId="0" applyFont="1" applyFill="1" applyBorder="1" applyAlignment="1" applyProtection="1">
      <alignment horizontal="center" vertical="center"/>
    </xf>
    <xf numFmtId="0" fontId="11" fillId="5" borderId="2" xfId="0" applyFont="1" applyFill="1" applyBorder="1" applyAlignment="1" applyProtection="1">
      <alignment horizontal="left" vertical="center" indent="1"/>
    </xf>
    <xf numFmtId="0" fontId="11" fillId="5" borderId="2" xfId="0" applyFont="1" applyFill="1" applyBorder="1" applyAlignment="1" applyProtection="1">
      <alignment vertical="center"/>
    </xf>
    <xf numFmtId="0" fontId="11" fillId="5" borderId="2" xfId="0" applyFont="1" applyFill="1" applyBorder="1" applyAlignment="1" applyProtection="1">
      <alignment horizontal="center" vertical="center"/>
    </xf>
    <xf numFmtId="0" fontId="11" fillId="5" borderId="45" xfId="0" applyFont="1" applyFill="1" applyBorder="1" applyAlignment="1" applyProtection="1">
      <alignment horizontal="center" vertical="center"/>
    </xf>
    <xf numFmtId="0" fontId="12" fillId="4" borderId="5" xfId="0" applyFont="1" applyFill="1" applyBorder="1" applyAlignment="1" applyProtection="1">
      <alignment horizontal="center" vertical="center" wrapText="1"/>
    </xf>
    <xf numFmtId="0" fontId="10" fillId="4" borderId="5"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10" fillId="3" borderId="11" xfId="0" applyFont="1" applyFill="1" applyBorder="1" applyAlignment="1" applyProtection="1">
      <alignment vertical="center" wrapText="1"/>
    </xf>
    <xf numFmtId="0" fontId="10" fillId="3" borderId="11" xfId="0" applyFont="1" applyFill="1" applyBorder="1" applyAlignment="1" applyProtection="1">
      <alignment horizontal="left" vertical="center" wrapText="1"/>
    </xf>
    <xf numFmtId="0" fontId="12" fillId="3" borderId="12" xfId="0" applyFont="1" applyFill="1" applyBorder="1" applyAlignment="1" applyProtection="1">
      <alignment horizontal="left" vertical="center" wrapText="1"/>
    </xf>
    <xf numFmtId="0" fontId="10" fillId="3" borderId="11" xfId="0" applyFont="1" applyFill="1" applyBorder="1" applyAlignment="1" applyProtection="1">
      <alignment horizontal="center" vertical="center" wrapText="1"/>
    </xf>
    <xf numFmtId="0" fontId="10" fillId="0" borderId="41"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10" fillId="0" borderId="27"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xf>
    <xf numFmtId="0" fontId="10" fillId="0" borderId="5" xfId="0" applyFont="1" applyFill="1" applyBorder="1" applyAlignment="1" applyProtection="1">
      <alignment vertical="center" wrapText="1"/>
    </xf>
    <xf numFmtId="0" fontId="10" fillId="0" borderId="17" xfId="0" applyFont="1" applyFill="1" applyBorder="1" applyAlignment="1" applyProtection="1">
      <alignment horizontal="center" vertical="center" wrapText="1"/>
    </xf>
    <xf numFmtId="0" fontId="10" fillId="0" borderId="18" xfId="0" applyFont="1" applyFill="1" applyBorder="1" applyAlignment="1" applyProtection="1">
      <alignment horizontal="left" vertical="center"/>
    </xf>
    <xf numFmtId="0" fontId="10" fillId="0" borderId="18" xfId="0" applyFont="1" applyFill="1" applyBorder="1" applyAlignment="1" applyProtection="1">
      <alignment horizontal="left" vertical="center" wrapText="1" indent="1"/>
    </xf>
    <xf numFmtId="0" fontId="10" fillId="4" borderId="19" xfId="0" applyFont="1"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10" fillId="4" borderId="11" xfId="0" applyFont="1" applyFill="1" applyBorder="1" applyAlignment="1" applyProtection="1">
      <alignment horizontal="left" vertical="center" wrapText="1" indent="1"/>
    </xf>
    <xf numFmtId="0" fontId="10" fillId="0" borderId="18" xfId="0" applyFont="1" applyFill="1" applyBorder="1" applyAlignment="1" applyProtection="1">
      <alignment vertical="center"/>
    </xf>
    <xf numFmtId="0" fontId="10" fillId="4" borderId="17" xfId="0" applyFont="1" applyFill="1" applyBorder="1" applyAlignment="1" applyProtection="1">
      <alignment horizontal="center" vertical="center" wrapText="1"/>
    </xf>
    <xf numFmtId="0" fontId="10" fillId="4" borderId="18" xfId="0" applyFont="1" applyFill="1" applyBorder="1" applyAlignment="1" applyProtection="1">
      <alignment horizontal="left" vertical="center"/>
    </xf>
    <xf numFmtId="0" fontId="10" fillId="4" borderId="18" xfId="0" applyFont="1" applyFill="1" applyBorder="1" applyAlignment="1" applyProtection="1">
      <alignment horizontal="left" vertical="center" wrapText="1" indent="1"/>
    </xf>
    <xf numFmtId="0" fontId="10" fillId="0" borderId="11" xfId="0" applyFont="1" applyFill="1" applyBorder="1" applyAlignment="1" applyProtection="1">
      <alignment horizontal="left" vertical="center" wrapText="1" indent="1"/>
    </xf>
    <xf numFmtId="0" fontId="10" fillId="4" borderId="18" xfId="0" applyFont="1" applyFill="1" applyBorder="1" applyAlignment="1" applyProtection="1">
      <alignment vertical="center"/>
    </xf>
    <xf numFmtId="0" fontId="10" fillId="4" borderId="10" xfId="0" applyFont="1" applyFill="1" applyBorder="1" applyAlignment="1" applyProtection="1">
      <alignment horizontal="center" vertical="center" wrapText="1"/>
    </xf>
    <xf numFmtId="0" fontId="10" fillId="4" borderId="11" xfId="0" applyFont="1" applyFill="1" applyBorder="1" applyAlignment="1" applyProtection="1">
      <alignment vertical="center"/>
    </xf>
    <xf numFmtId="0" fontId="10" fillId="4" borderId="11" xfId="0" applyFont="1" applyFill="1" applyBorder="1" applyAlignment="1" applyProtection="1">
      <alignment horizontal="center" vertical="center" wrapText="1"/>
    </xf>
    <xf numFmtId="0" fontId="15" fillId="4" borderId="0" xfId="0" applyFont="1" applyFill="1" applyAlignment="1" applyProtection="1">
      <alignment vertical="center"/>
    </xf>
    <xf numFmtId="0" fontId="20" fillId="6" borderId="32" xfId="0" applyFont="1" applyFill="1" applyBorder="1" applyAlignment="1" applyProtection="1">
      <alignment horizontal="center" readingOrder="1"/>
    </xf>
    <xf numFmtId="0" fontId="20" fillId="6" borderId="33" xfId="0" applyFont="1" applyFill="1" applyBorder="1" applyAlignment="1" applyProtection="1">
      <alignment horizontal="center" readingOrder="1"/>
    </xf>
    <xf numFmtId="0" fontId="7" fillId="6" borderId="35" xfId="0" applyFont="1" applyFill="1" applyBorder="1" applyAlignment="1" applyProtection="1">
      <alignment horizontal="left" vertical="top" indent="1"/>
    </xf>
    <xf numFmtId="0" fontId="7" fillId="6" borderId="0" xfId="0" applyFont="1" applyFill="1" applyBorder="1" applyAlignment="1" applyProtection="1">
      <alignment vertical="top"/>
    </xf>
    <xf numFmtId="0" fontId="19" fillId="6" borderId="0" xfId="0" applyFont="1" applyFill="1" applyBorder="1" applyAlignment="1" applyProtection="1">
      <alignment horizontal="center" vertical="top"/>
    </xf>
    <xf numFmtId="0" fontId="10" fillId="0" borderId="36" xfId="0" applyFont="1" applyFill="1" applyBorder="1" applyAlignment="1" applyProtection="1">
      <alignment horizontal="left" vertical="center"/>
    </xf>
    <xf numFmtId="0" fontId="10" fillId="0" borderId="37" xfId="0" applyFont="1" applyFill="1" applyBorder="1" applyAlignment="1" applyProtection="1">
      <alignment vertical="center" wrapText="1"/>
    </xf>
    <xf numFmtId="0" fontId="10" fillId="0" borderId="37" xfId="0" applyFont="1" applyFill="1" applyBorder="1" applyAlignment="1" applyProtection="1">
      <alignment horizontal="left" vertical="center" wrapText="1"/>
    </xf>
    <xf numFmtId="0" fontId="10" fillId="0" borderId="37" xfId="0" applyFont="1" applyFill="1" applyBorder="1" applyAlignment="1" applyProtection="1">
      <alignment horizontal="center" vertical="center" wrapText="1"/>
    </xf>
    <xf numFmtId="0" fontId="21" fillId="0" borderId="37" xfId="0" applyFont="1" applyFill="1" applyBorder="1" applyAlignment="1" applyProtection="1">
      <alignment horizontal="center" vertical="center" wrapText="1"/>
    </xf>
    <xf numFmtId="0" fontId="22" fillId="0" borderId="37" xfId="0" applyFont="1" applyFill="1" applyBorder="1" applyAlignment="1" applyProtection="1">
      <alignment horizontal="center" vertical="center" wrapText="1"/>
    </xf>
    <xf numFmtId="0" fontId="10" fillId="0" borderId="10" xfId="0" applyFont="1" applyFill="1" applyBorder="1" applyAlignment="1" applyProtection="1">
      <alignment horizontal="left" vertical="center"/>
    </xf>
    <xf numFmtId="0" fontId="10" fillId="0" borderId="11" xfId="0" applyFont="1" applyFill="1" applyBorder="1" applyAlignment="1" applyProtection="1">
      <alignment vertical="center" wrapText="1"/>
    </xf>
    <xf numFmtId="0" fontId="10" fillId="0" borderId="11" xfId="0" applyFont="1" applyFill="1" applyBorder="1" applyAlignment="1" applyProtection="1">
      <alignment horizontal="left" vertical="center" wrapText="1"/>
    </xf>
    <xf numFmtId="0" fontId="10" fillId="0" borderId="11" xfId="0" applyFont="1" applyFill="1" applyBorder="1" applyAlignment="1" applyProtection="1">
      <alignment horizontal="center" vertical="center" wrapText="1"/>
    </xf>
    <xf numFmtId="0" fontId="22" fillId="4" borderId="11" xfId="0" applyFont="1" applyFill="1" applyBorder="1" applyAlignment="1" applyProtection="1">
      <alignment horizontal="center" vertical="center" wrapText="1"/>
    </xf>
    <xf numFmtId="0" fontId="21" fillId="0" borderId="11" xfId="0" applyFont="1" applyFill="1" applyBorder="1" applyAlignment="1" applyProtection="1">
      <alignment horizontal="center" vertical="center" wrapText="1"/>
    </xf>
    <xf numFmtId="0" fontId="7" fillId="6" borderId="28" xfId="0" applyFont="1" applyFill="1" applyBorder="1" applyAlignment="1" applyProtection="1">
      <alignment horizontal="left" vertical="center" indent="1"/>
    </xf>
    <xf numFmtId="0" fontId="7" fillId="6" borderId="29" xfId="0" applyFont="1" applyFill="1" applyBorder="1" applyAlignment="1" applyProtection="1">
      <alignment vertical="center"/>
    </xf>
    <xf numFmtId="0" fontId="10" fillId="0" borderId="13" xfId="0" applyFont="1" applyFill="1" applyBorder="1" applyAlignment="1" applyProtection="1">
      <alignment horizontal="left" vertical="center"/>
    </xf>
    <xf numFmtId="0" fontId="10" fillId="0" borderId="14" xfId="0" applyFont="1" applyFill="1" applyBorder="1" applyAlignment="1" applyProtection="1">
      <alignment vertical="center" wrapText="1"/>
    </xf>
    <xf numFmtId="0" fontId="10" fillId="0" borderId="14" xfId="0" applyFont="1" applyFill="1" applyBorder="1" applyAlignment="1" applyProtection="1">
      <alignment horizontal="left" vertical="center" wrapText="1"/>
    </xf>
    <xf numFmtId="0" fontId="21" fillId="0" borderId="14" xfId="0" applyFont="1" applyFill="1" applyBorder="1" applyAlignment="1" applyProtection="1">
      <alignment horizontal="center" vertical="center" wrapText="1"/>
    </xf>
    <xf numFmtId="0" fontId="10" fillId="0" borderId="17" xfId="0" applyFont="1" applyFill="1" applyBorder="1" applyAlignment="1" applyProtection="1">
      <alignment horizontal="left" vertical="center"/>
    </xf>
    <xf numFmtId="0" fontId="10" fillId="0" borderId="18" xfId="0" applyFont="1" applyFill="1" applyBorder="1" applyAlignment="1" applyProtection="1">
      <alignment vertical="center" wrapText="1"/>
    </xf>
    <xf numFmtId="0" fontId="10" fillId="0" borderId="18" xfId="0" applyFont="1" applyFill="1" applyBorder="1" applyAlignment="1" applyProtection="1">
      <alignment horizontal="left" vertical="center" wrapText="1"/>
    </xf>
    <xf numFmtId="0" fontId="21" fillId="0" borderId="18" xfId="0" applyFont="1" applyFill="1" applyBorder="1" applyAlignment="1" applyProtection="1">
      <alignment horizontal="center" vertical="center" wrapText="1"/>
    </xf>
    <xf numFmtId="0" fontId="10" fillId="0" borderId="14" xfId="0" applyFont="1" applyFill="1" applyBorder="1" applyAlignment="1" applyProtection="1">
      <alignment vertical="center"/>
    </xf>
    <xf numFmtId="0" fontId="21" fillId="0" borderId="14" xfId="0" applyFont="1" applyFill="1" applyBorder="1" applyAlignment="1" applyProtection="1">
      <alignment vertical="center"/>
    </xf>
    <xf numFmtId="0" fontId="10" fillId="0" borderId="11" xfId="0" applyFont="1" applyFill="1" applyBorder="1" applyAlignment="1" applyProtection="1">
      <alignment vertical="center"/>
    </xf>
    <xf numFmtId="0" fontId="7" fillId="6" borderId="47" xfId="0" applyFont="1" applyFill="1" applyBorder="1" applyAlignment="1" applyProtection="1">
      <alignment vertical="center"/>
    </xf>
    <xf numFmtId="0" fontId="10" fillId="4" borderId="48" xfId="0" applyFont="1" applyFill="1" applyBorder="1" applyAlignment="1" applyProtection="1">
      <alignment horizontal="center" vertical="center" wrapText="1"/>
    </xf>
    <xf numFmtId="0" fontId="10" fillId="4" borderId="49" xfId="0" applyFont="1" applyFill="1" applyBorder="1" applyAlignment="1" applyProtection="1">
      <alignment horizontal="center" vertical="center" wrapText="1"/>
    </xf>
    <xf numFmtId="0" fontId="10" fillId="4" borderId="50" xfId="0" applyFont="1" applyFill="1" applyBorder="1" applyAlignment="1" applyProtection="1">
      <alignment horizontal="center" vertical="center" wrapText="1"/>
    </xf>
    <xf numFmtId="0" fontId="10" fillId="4" borderId="13" xfId="0" applyFont="1" applyFill="1" applyBorder="1" applyAlignment="1" applyProtection="1">
      <alignment horizontal="center" vertical="center" wrapText="1"/>
    </xf>
    <xf numFmtId="0" fontId="10" fillId="0" borderId="51" xfId="0" applyFont="1" applyFill="1" applyBorder="1" applyAlignment="1" applyProtection="1">
      <alignment horizontal="center" vertical="center" wrapText="1"/>
    </xf>
    <xf numFmtId="0" fontId="0" fillId="0" borderId="0" xfId="0" applyAlignment="1">
      <alignment wrapText="1"/>
    </xf>
    <xf numFmtId="0" fontId="32" fillId="7" borderId="13" xfId="0" applyFont="1" applyFill="1" applyBorder="1" applyAlignment="1" applyProtection="1">
      <alignment horizontal="left" vertical="center"/>
    </xf>
    <xf numFmtId="0" fontId="32" fillId="7" borderId="14" xfId="0" applyFont="1" applyFill="1" applyBorder="1" applyAlignment="1" applyProtection="1">
      <alignment horizontal="left" vertical="center"/>
    </xf>
    <xf numFmtId="0" fontId="32" fillId="7" borderId="52" xfId="0" applyFont="1" applyFill="1" applyBorder="1" applyAlignment="1" applyProtection="1">
      <alignment horizontal="left" vertical="center"/>
    </xf>
    <xf numFmtId="0" fontId="13" fillId="4" borderId="0" xfId="0" applyFont="1" applyFill="1" applyBorder="1" applyAlignment="1" applyProtection="1">
      <alignment vertical="center" wrapText="1"/>
    </xf>
    <xf numFmtId="0" fontId="2" fillId="4" borderId="0" xfId="0" applyFont="1" applyFill="1" applyBorder="1" applyAlignment="1" applyProtection="1">
      <alignment vertical="center"/>
    </xf>
    <xf numFmtId="0" fontId="15" fillId="4" borderId="0" xfId="0" applyFont="1" applyFill="1" applyBorder="1" applyAlignment="1" applyProtection="1">
      <alignment vertical="center"/>
    </xf>
    <xf numFmtId="0" fontId="15" fillId="4" borderId="0" xfId="0" applyFont="1" applyFill="1" applyBorder="1" applyAlignment="1" applyProtection="1">
      <alignment horizontal="right" vertical="center"/>
    </xf>
    <xf numFmtId="0" fontId="0" fillId="0" borderId="0" xfId="0" applyProtection="1"/>
    <xf numFmtId="0" fontId="12" fillId="4" borderId="18" xfId="0" applyFont="1" applyFill="1" applyBorder="1" applyAlignment="1" applyProtection="1">
      <alignment horizontal="center" vertical="center" wrapText="1"/>
    </xf>
    <xf numFmtId="0" fontId="13" fillId="4" borderId="0" xfId="0" applyFont="1" applyFill="1" applyBorder="1" applyAlignment="1" applyProtection="1">
      <alignment horizontal="left" vertical="center" wrapText="1"/>
    </xf>
    <xf numFmtId="0" fontId="27" fillId="4" borderId="11" xfId="0" applyFont="1" applyFill="1" applyBorder="1" applyAlignment="1" applyProtection="1">
      <alignment horizontal="center" vertical="center" wrapText="1"/>
    </xf>
    <xf numFmtId="0" fontId="20" fillId="2" borderId="30" xfId="0" applyFont="1" applyFill="1" applyBorder="1" applyAlignment="1" applyProtection="1">
      <alignment horizontal="center" vertical="center" wrapText="1" readingOrder="1"/>
    </xf>
    <xf numFmtId="0" fontId="20" fillId="2" borderId="31" xfId="0" applyFont="1" applyFill="1" applyBorder="1" applyAlignment="1" applyProtection="1">
      <alignment horizontal="center" vertical="center" wrapText="1" readingOrder="1"/>
    </xf>
    <xf numFmtId="0" fontId="10" fillId="0" borderId="14" xfId="0" applyFont="1" applyFill="1" applyBorder="1" applyAlignment="1" applyProtection="1">
      <alignment horizontal="left" vertical="center" wrapText="1"/>
    </xf>
    <xf numFmtId="0" fontId="10" fillId="0" borderId="11" xfId="0" applyFont="1" applyFill="1" applyBorder="1" applyAlignment="1" applyProtection="1">
      <alignment horizontal="left" vertical="center" wrapText="1"/>
    </xf>
    <xf numFmtId="0" fontId="10" fillId="0" borderId="18"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8" fillId="6" borderId="34" xfId="0" applyFont="1" applyFill="1" applyBorder="1" applyAlignment="1" applyProtection="1">
      <alignment horizontal="center" vertical="center" readingOrder="1"/>
    </xf>
    <xf numFmtId="0" fontId="13" fillId="4" borderId="0" xfId="0" applyFont="1" applyFill="1" applyAlignment="1" applyProtection="1">
      <alignment horizontal="left" vertical="center" wrapText="1"/>
    </xf>
    <xf numFmtId="0" fontId="14" fillId="4" borderId="0" xfId="0" applyFont="1" applyFill="1" applyAlignment="1" applyProtection="1">
      <alignment horizontal="left" vertical="center" wrapText="1"/>
    </xf>
    <xf numFmtId="0" fontId="10" fillId="4" borderId="11" xfId="0" applyFont="1" applyFill="1" applyBorder="1" applyAlignment="1" applyProtection="1">
      <alignment horizontal="left" vertical="center" wrapText="1"/>
      <protection locked="0"/>
    </xf>
    <xf numFmtId="0" fontId="10" fillId="4" borderId="25" xfId="0" applyFont="1" applyFill="1" applyBorder="1" applyAlignment="1" applyProtection="1">
      <alignment horizontal="left" vertical="center" wrapText="1"/>
      <protection locked="0"/>
    </xf>
    <xf numFmtId="0" fontId="10" fillId="4" borderId="11" xfId="0" applyFont="1" applyFill="1" applyBorder="1" applyAlignment="1" applyProtection="1">
      <alignment horizontal="left" vertical="center" wrapText="1"/>
    </xf>
    <xf numFmtId="0" fontId="10" fillId="4" borderId="25" xfId="0" applyFont="1" applyFill="1" applyBorder="1" applyAlignment="1" applyProtection="1">
      <alignment horizontal="left" vertical="center" wrapText="1"/>
    </xf>
    <xf numFmtId="0" fontId="26" fillId="4" borderId="0" xfId="0" applyFont="1" applyFill="1" applyAlignment="1" applyProtection="1">
      <alignment horizontal="left" vertical="center" wrapText="1"/>
    </xf>
    <xf numFmtId="0" fontId="31" fillId="3" borderId="0" xfId="1" applyFont="1" applyFill="1" applyAlignment="1" applyProtection="1">
      <alignment horizontal="center" vertical="center" wrapText="1"/>
    </xf>
    <xf numFmtId="0" fontId="29" fillId="3" borderId="0" xfId="1" applyFill="1" applyAlignment="1" applyProtection="1">
      <alignment horizontal="center" vertical="center" wrapText="1"/>
    </xf>
    <xf numFmtId="0" fontId="11" fillId="5" borderId="3"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10" fillId="4" borderId="22" xfId="0" applyFont="1" applyFill="1" applyBorder="1" applyAlignment="1" applyProtection="1">
      <alignment horizontal="left" vertical="center" wrapText="1"/>
      <protection locked="0"/>
    </xf>
    <xf numFmtId="0" fontId="10" fillId="4" borderId="23" xfId="0" applyFont="1" applyFill="1" applyBorder="1" applyAlignment="1" applyProtection="1">
      <alignment horizontal="left" vertical="center" wrapText="1"/>
      <protection locked="0"/>
    </xf>
    <xf numFmtId="0" fontId="10" fillId="4" borderId="12" xfId="0" applyFont="1" applyFill="1" applyBorder="1" applyAlignment="1" applyProtection="1">
      <alignment horizontal="left" vertical="center" wrapText="1"/>
      <protection locked="0"/>
    </xf>
    <xf numFmtId="0" fontId="10" fillId="4" borderId="24" xfId="0" applyFont="1" applyFill="1" applyBorder="1" applyAlignment="1" applyProtection="1">
      <alignment horizontal="left" vertical="center" wrapText="1"/>
      <protection locked="0"/>
    </xf>
    <xf numFmtId="0" fontId="10" fillId="4" borderId="8" xfId="0" applyFont="1" applyFill="1" applyBorder="1" applyAlignment="1" applyProtection="1">
      <alignment horizontal="center" vertical="center" wrapText="1"/>
      <protection locked="0"/>
    </xf>
    <xf numFmtId="0" fontId="10" fillId="4" borderId="9"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0" borderId="16" xfId="0" applyFont="1" applyFill="1" applyBorder="1" applyAlignment="1" applyProtection="1">
      <alignment horizontal="center" vertical="center" wrapText="1"/>
      <protection locked="0"/>
    </xf>
    <xf numFmtId="0" fontId="10" fillId="0" borderId="20" xfId="0" applyFont="1" applyFill="1" applyBorder="1" applyAlignment="1" applyProtection="1">
      <alignment horizontal="center" vertical="center" wrapText="1"/>
      <protection locked="0"/>
    </xf>
    <xf numFmtId="0" fontId="10" fillId="0" borderId="21"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4" borderId="5" xfId="0" applyFont="1" applyFill="1" applyBorder="1" applyAlignment="1" applyProtection="1">
      <alignment horizontal="left" vertical="center" wrapText="1"/>
    </xf>
    <xf numFmtId="0" fontId="10" fillId="4" borderId="40" xfId="0" applyFont="1" applyFill="1" applyBorder="1" applyAlignment="1" applyProtection="1">
      <alignment horizontal="left" vertical="center" wrapText="1"/>
    </xf>
    <xf numFmtId="0" fontId="10" fillId="0" borderId="8"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 fillId="2" borderId="0" xfId="0" applyFont="1" applyFill="1" applyAlignment="1" applyProtection="1">
      <alignment horizontal="left" vertical="center" wrapText="1"/>
    </xf>
    <xf numFmtId="0" fontId="4" fillId="3" borderId="0" xfId="0" applyFont="1" applyFill="1" applyAlignment="1" applyProtection="1">
      <alignment horizontal="left" vertical="center"/>
    </xf>
    <xf numFmtId="0" fontId="3" fillId="3" borderId="0" xfId="0" applyFont="1" applyFill="1" applyAlignment="1" applyProtection="1">
      <alignment horizontal="center" vertical="center"/>
    </xf>
    <xf numFmtId="0" fontId="5" fillId="3" borderId="0" xfId="0" applyFont="1" applyFill="1" applyAlignment="1" applyProtection="1">
      <alignment horizontal="center"/>
    </xf>
    <xf numFmtId="0" fontId="10" fillId="4" borderId="0" xfId="0" applyFont="1" applyFill="1" applyBorder="1" applyAlignment="1" applyProtection="1">
      <alignment horizontal="left" vertical="center" wrapText="1"/>
    </xf>
    <xf numFmtId="0" fontId="28" fillId="0" borderId="0" xfId="0" applyFont="1" applyFill="1" applyBorder="1" applyAlignment="1" applyProtection="1">
      <alignment horizontal="left" vertical="center" wrapText="1"/>
      <protection locked="0"/>
    </xf>
    <xf numFmtId="0" fontId="10" fillId="4" borderId="38" xfId="0" applyFont="1" applyFill="1" applyBorder="1" applyAlignment="1" applyProtection="1">
      <alignment horizontal="left" vertical="center" wrapText="1"/>
    </xf>
    <xf numFmtId="0" fontId="11" fillId="5" borderId="0" xfId="0" applyFont="1" applyFill="1" applyBorder="1" applyAlignment="1" applyProtection="1">
      <alignment horizontal="center" vertical="center"/>
      <protection locked="0"/>
    </xf>
    <xf numFmtId="0" fontId="11" fillId="5" borderId="46" xfId="0" applyFont="1" applyFill="1" applyBorder="1" applyAlignment="1" applyProtection="1">
      <alignment horizontal="center" vertical="center"/>
      <protection locked="0"/>
    </xf>
    <xf numFmtId="0" fontId="10" fillId="4" borderId="6" xfId="0" applyFont="1" applyFill="1" applyBorder="1" applyAlignment="1" applyProtection="1">
      <alignment horizontal="center" vertical="center" wrapText="1"/>
      <protection locked="0"/>
    </xf>
    <xf numFmtId="0" fontId="10" fillId="4" borderId="7" xfId="0" applyFont="1" applyFill="1" applyBorder="1" applyAlignment="1" applyProtection="1">
      <alignment horizontal="center" vertical="center" wrapText="1"/>
      <protection locked="0"/>
    </xf>
  </cellXfs>
  <cellStyles count="2">
    <cellStyle name="Hyperlink" xfId="1" builtinId="8"/>
    <cellStyle name="Normal" xfId="0" builtinId="0"/>
  </cellStyles>
  <dxfs count="48">
    <dxf>
      <font>
        <color theme="0"/>
      </font>
    </dxf>
    <dxf>
      <font>
        <color theme="0"/>
      </font>
    </dxf>
    <dxf>
      <font>
        <b/>
        <i/>
        <color rgb="FFFF0000"/>
      </font>
      <fill>
        <patternFill patternType="none">
          <bgColor auto="1"/>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9" tint="0.7999816888943144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rgb="FFFFFF99"/>
        </patternFill>
      </fill>
    </dxf>
    <dxf>
      <fill>
        <patternFill>
          <bgColor theme="6" tint="0.39994506668294322"/>
        </patternFill>
      </fill>
    </dxf>
    <dxf>
      <fill>
        <patternFill>
          <bgColor theme="5" tint="0.39994506668294322"/>
        </patternFill>
      </fill>
    </dxf>
    <dxf>
      <fill>
        <patternFill>
          <bgColor theme="8" tint="0.39994506668294322"/>
        </patternFill>
      </fill>
    </dxf>
    <dxf>
      <font>
        <strike val="0"/>
        <color auto="1"/>
      </font>
      <fill>
        <patternFill>
          <bgColor rgb="FF92D050"/>
        </patternFill>
      </fill>
    </dxf>
    <dxf>
      <fill>
        <patternFill>
          <bgColor rgb="FFFFFF00"/>
        </patternFill>
      </fill>
    </dxf>
    <dxf>
      <font>
        <color theme="4" tint="0.79998168889431442"/>
      </font>
    </dxf>
    <dxf>
      <font>
        <color theme="9" tint="0.79998168889431442"/>
      </font>
    </dxf>
    <dxf>
      <font>
        <color theme="0"/>
      </font>
    </dxf>
    <dxf>
      <font>
        <color theme="0"/>
      </font>
    </dxf>
    <dxf>
      <font>
        <color theme="4"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12</xdr:col>
      <xdr:colOff>0</xdr:colOff>
      <xdr:row>2</xdr:row>
      <xdr:rowOff>85727</xdr:rowOff>
    </xdr:from>
    <xdr:to>
      <xdr:col>23</xdr:col>
      <xdr:colOff>85725</xdr:colOff>
      <xdr:row>10</xdr:row>
      <xdr:rowOff>171451</xdr:rowOff>
    </xdr:to>
    <xdr:sp macro="" textlink="">
      <xdr:nvSpPr>
        <xdr:cNvPr id="6" name="TextBox 5"/>
        <xdr:cNvSpPr txBox="1"/>
      </xdr:nvSpPr>
      <xdr:spPr>
        <a:xfrm>
          <a:off x="7905750" y="733427"/>
          <a:ext cx="6791325" cy="17049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1000" b="1">
              <a:latin typeface="Segoe UI" panose="020B0502040204020203" pitchFamily="34" charset="0"/>
              <a:ea typeface="Segoe UI" panose="020B0502040204020203" pitchFamily="34" charset="0"/>
              <a:cs typeface="Segoe UI" panose="020B0502040204020203" pitchFamily="34" charset="0"/>
            </a:rPr>
            <a:t>Enrolment Guidelines</a:t>
          </a:r>
          <a:endParaRPr lang="en-AU" sz="1000">
            <a:effectLst/>
          </a:endParaRPr>
        </a:p>
        <a:p>
          <a:r>
            <a:rPr lang="en-AU" sz="1100">
              <a:solidFill>
                <a:schemeClr val="dk1"/>
              </a:solidFill>
              <a:effectLst/>
              <a:latin typeface="+mn-lt"/>
              <a:ea typeface="+mn-ea"/>
              <a:cs typeface="+mn-cs"/>
            </a:rPr>
            <a:t>Please use this Enrolment Planner to determine the order of study for full-time progression.  Please note that units</a:t>
          </a:r>
          <a:r>
            <a:rPr lang="en-AU" sz="1100" baseline="0">
              <a:solidFill>
                <a:schemeClr val="dk1"/>
              </a:solidFill>
              <a:effectLst/>
              <a:latin typeface="+mn-lt"/>
              <a:ea typeface="+mn-ea"/>
              <a:cs typeface="+mn-cs"/>
            </a:rPr>
            <a:t> </a:t>
          </a:r>
          <a:r>
            <a:rPr lang="en-AU" sz="1100">
              <a:solidFill>
                <a:schemeClr val="dk1"/>
              </a:solidFill>
              <a:effectLst/>
              <a:latin typeface="+mn-lt"/>
              <a:ea typeface="+mn-ea"/>
              <a:cs typeface="+mn-cs"/>
            </a:rPr>
            <a:t>are not available every semester, so it is important to review your enrolments to ensure they are correct. </a:t>
          </a:r>
          <a:endParaRPr lang="en-AU" sz="1000">
            <a:effectLst/>
          </a:endParaRPr>
        </a:p>
        <a:p>
          <a:r>
            <a:rPr lang="en-AU" sz="1100" b="0" i="0">
              <a:solidFill>
                <a:schemeClr val="dk1"/>
              </a:solidFill>
              <a:effectLst/>
              <a:latin typeface="+mn-lt"/>
              <a:ea typeface="+mn-ea"/>
              <a:cs typeface="+mn-cs"/>
            </a:rPr>
            <a:t>The</a:t>
          </a:r>
          <a:r>
            <a:rPr lang="en-AU" sz="1100" b="0" i="0" baseline="0">
              <a:solidFill>
                <a:schemeClr val="dk1"/>
              </a:solidFill>
              <a:effectLst/>
              <a:latin typeface="+mn-lt"/>
              <a:ea typeface="+mn-ea"/>
              <a:cs typeface="+mn-cs"/>
            </a:rPr>
            <a:t> standard f</a:t>
          </a:r>
          <a:r>
            <a:rPr lang="en-AU" sz="1100" b="0" i="0">
              <a:solidFill>
                <a:schemeClr val="dk1"/>
              </a:solidFill>
              <a:effectLst/>
              <a:latin typeface="+mn-lt"/>
              <a:ea typeface="+mn-ea"/>
              <a:cs typeface="+mn-cs"/>
            </a:rPr>
            <a:t>ull-time</a:t>
          </a:r>
          <a:r>
            <a:rPr lang="en-AU" sz="1100" b="0" i="0" baseline="0">
              <a:solidFill>
                <a:schemeClr val="dk1"/>
              </a:solidFill>
              <a:effectLst/>
              <a:latin typeface="+mn-lt"/>
              <a:ea typeface="+mn-ea"/>
              <a:cs typeface="+mn-cs"/>
            </a:rPr>
            <a:t> study load is four units per semester. </a:t>
          </a:r>
          <a:endParaRPr lang="en-AU" sz="1100">
            <a:solidFill>
              <a:schemeClr val="dk1"/>
            </a:solidFill>
            <a:effectLst/>
            <a:latin typeface="+mn-lt"/>
            <a:ea typeface="+mn-ea"/>
            <a:cs typeface="+mn-cs"/>
          </a:endParaRPr>
        </a:p>
        <a:p>
          <a:endParaRPr lang="en-AU" sz="1100">
            <a:solidFill>
              <a:schemeClr val="dk1"/>
            </a:solidFill>
            <a:effectLst/>
            <a:latin typeface="+mn-lt"/>
            <a:ea typeface="+mn-ea"/>
            <a:cs typeface="+mn-cs"/>
          </a:endParaRPr>
        </a:p>
        <a:p>
          <a:r>
            <a:rPr lang="en-AU" sz="1100" b="1"/>
            <a:t>Placements</a:t>
          </a:r>
        </a:p>
        <a:p>
          <a:r>
            <a:rPr lang="en-AU" sz="1100" baseline="0">
              <a:solidFill>
                <a:schemeClr val="dk1"/>
              </a:solidFill>
              <a:effectLst/>
              <a:latin typeface="+mn-lt"/>
              <a:ea typeface="+mn-ea"/>
              <a:cs typeface="+mn-cs"/>
            </a:rPr>
            <a:t>Please note that there are specific requirements for undertaking each professional experience placement. Please refer to the placement FAQs for more information:</a:t>
          </a:r>
          <a:r>
            <a:rPr lang="en-AU" sz="1100" b="1">
              <a:solidFill>
                <a:schemeClr val="dk1"/>
              </a:solidFill>
              <a:effectLst/>
              <a:latin typeface="+mn-lt"/>
              <a:ea typeface="+mn-ea"/>
              <a:cs typeface="+mn-cs"/>
            </a:rPr>
            <a:t> </a:t>
          </a:r>
          <a:r>
            <a:rPr lang="en-AU" sz="1100" b="1">
              <a:solidFill>
                <a:srgbClr val="0070C0"/>
              </a:solidFill>
              <a:effectLst/>
              <a:latin typeface="+mn-lt"/>
              <a:ea typeface="+mn-ea"/>
              <a:cs typeface="+mn-cs"/>
            </a:rPr>
            <a:t>https://humanities.curtin.edu.au/industry/industry-partnerships/professional-experience/</a:t>
          </a:r>
          <a:endParaRPr lang="en-AU">
            <a:solidFill>
              <a:srgbClr val="0070C0"/>
            </a:solidFill>
            <a:effectLst/>
          </a:endParaRPr>
        </a:p>
        <a:p>
          <a:r>
            <a:rPr lang="en-AU"/>
            <a:t> </a:t>
          </a:r>
        </a:p>
        <a:p>
          <a:endParaRPr lang="en-AU" b="1"/>
        </a:p>
      </xdr:txBody>
    </xdr:sp>
    <xdr:clientData/>
  </xdr:twoCellAnchor>
  <xdr:twoCellAnchor>
    <xdr:from>
      <xdr:col>7</xdr:col>
      <xdr:colOff>1400175</xdr:colOff>
      <xdr:row>0</xdr:row>
      <xdr:rowOff>85725</xdr:rowOff>
    </xdr:from>
    <xdr:to>
      <xdr:col>10</xdr:col>
      <xdr:colOff>381865</xdr:colOff>
      <xdr:row>0</xdr:row>
      <xdr:rowOff>385631</xdr:rowOff>
    </xdr:to>
    <xdr:pic>
      <xdr:nvPicPr>
        <xdr:cNvPr id="4" name="Picture 3" title="Curtin University 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524500" y="85725"/>
          <a:ext cx="1639165" cy="2999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Teaching%20&amp;%20Learning/Teaching%20Support/Study%20Plan%20Templates/B.Ed%20Secondary/2020%20BEd%20(Sec)%20B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259182H\Google%20Drive\Work%20Bag\Study%20Planners\Enrolment%20Planner%20PrimaryECE%20OU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Mid-Year Entry"/>
      <sheetName val="Unitsets - Staff only"/>
      <sheetName val="Handbook - staff only"/>
      <sheetName val="Transition Info - Staff only"/>
    </sheetNames>
    <sheetDataSet>
      <sheetData sheetId="0"/>
      <sheetData sheetId="1"/>
      <sheetData sheetId="2">
        <row r="2">
          <cell r="F2" t="str">
            <v>ARTDRAM</v>
          </cell>
          <cell r="G2" t="str">
            <v>ARTMEDI</v>
          </cell>
          <cell r="H2" t="str">
            <v>ARTVISA</v>
          </cell>
          <cell r="I2" t="str">
            <v>ENGLISH</v>
          </cell>
          <cell r="J2" t="str">
            <v>HASECON</v>
          </cell>
          <cell r="K2" t="str">
            <v>HASGEOG</v>
          </cell>
          <cell r="L2" t="str">
            <v>HASHIST</v>
          </cell>
          <cell r="M2" t="str">
            <v>HASPOLA</v>
          </cell>
          <cell r="N2" t="str">
            <v>MATHS</v>
          </cell>
          <cell r="O2" t="str">
            <v>SCIBIOL</v>
          </cell>
          <cell r="P2" t="str">
            <v>SCICHEM</v>
          </cell>
          <cell r="Q2" t="str">
            <v>SCIHUMB</v>
          </cell>
          <cell r="R2" t="str">
            <v>SCIPHYS</v>
          </cell>
          <cell r="S2" t="str">
            <v>SCIPSYC</v>
          </cell>
          <cell r="U2" t="str">
            <v>STRU-PARTM</v>
          </cell>
          <cell r="V2" t="str">
            <v>STRU-VARTM</v>
          </cell>
          <cell r="W2" t="str">
            <v>STRU-PSCIM</v>
          </cell>
          <cell r="X2" t="str">
            <v>STRU-BSCIM</v>
          </cell>
          <cell r="Y2" t="str">
            <v>STRU-PSYCM</v>
          </cell>
          <cell r="Z2" t="str">
            <v>STRU-SOSCM</v>
          </cell>
          <cell r="AA2" t="str">
            <v>STRU-HUMAM</v>
          </cell>
          <cell r="AB2" t="str">
            <v>STRU-ENGLM</v>
          </cell>
          <cell r="AC2" t="str">
            <v>STRU-MATHM</v>
          </cell>
          <cell r="AD2" t="str">
            <v>MATHPHYS</v>
          </cell>
          <cell r="AE2" t="str">
            <v>STRU-PARTB</v>
          </cell>
          <cell r="AF2" t="str">
            <v>STRU-VARTB</v>
          </cell>
          <cell r="AG2" t="str">
            <v>STRU-ENGLB</v>
          </cell>
          <cell r="AH2" t="str">
            <v>STRU-ECOB1</v>
          </cell>
          <cell r="AI2" t="str">
            <v>STRU-GEOB1</v>
          </cell>
          <cell r="AJ2" t="str">
            <v>STRU-HISB1</v>
          </cell>
          <cell r="AK2" t="str">
            <v>STRU-POLB1</v>
          </cell>
          <cell r="AL2" t="str">
            <v>STRU-MATHB</v>
          </cell>
          <cell r="AM2" t="str">
            <v>STRU-BIOLB</v>
          </cell>
          <cell r="AN2" t="str">
            <v>STRU-CHEMB</v>
          </cell>
          <cell r="AO2" t="str">
            <v>STRU-HUMBB</v>
          </cell>
          <cell r="AP2" t="str">
            <v>STRU-PSYCB</v>
          </cell>
          <cell r="AQ2" t="str">
            <v>STRU-EDART</v>
          </cell>
          <cell r="AR2" t="str">
            <v>STRU-EDENG</v>
          </cell>
          <cell r="AS2" t="str">
            <v>STRU-EDHAS</v>
          </cell>
          <cell r="AT2" t="str">
            <v>STRU-EDMAT</v>
          </cell>
          <cell r="AU2" t="str">
            <v>STRU-EDSCI</v>
          </cell>
        </row>
        <row r="3">
          <cell r="F3" t="str">
            <v>THTR1002 Devising Fundamentals</v>
          </cell>
          <cell r="G3" t="str">
            <v>SCST1000 Introduction to Screen Creativity</v>
          </cell>
          <cell r="H3" t="str">
            <v>VISA1004 Fine Art Studio Methods</v>
          </cell>
          <cell r="I3" t="str">
            <v>CWRI1003 Engaging Narrative</v>
          </cell>
          <cell r="J3" t="str">
            <v>ECON1000 Introductory Economics</v>
          </cell>
          <cell r="K3" t="str">
            <v>PHGY1000 Physical Geography</v>
          </cell>
          <cell r="L3" t="str">
            <v>INTR1001 Australia and Asia Transformed</v>
          </cell>
          <cell r="M3" t="str">
            <v>ANTH1001 Society and Culture in a Globalising World</v>
          </cell>
          <cell r="N3" t="str">
            <v>MATH1016 Calculus 1</v>
          </cell>
          <cell r="O3" t="str">
            <v>BCCB1000 Cell Biology</v>
          </cell>
          <cell r="P3" t="str">
            <v>CHEM1000 Principles and Processes in Chemistry</v>
          </cell>
          <cell r="Q3" t="str">
            <v>HUMB1000 Human Structure and Function</v>
          </cell>
          <cell r="R3" t="str">
            <v>MATH1015 Linear Algebra 1</v>
          </cell>
          <cell r="S3" t="str">
            <v>PSYC1001 Foundations of Psychology</v>
          </cell>
          <cell r="U3" t="str">
            <v>SPRO1000 Introduction to Screen Practice</v>
          </cell>
          <cell r="V3" t="str">
            <v>VISA1004 Fine Art Studio Methods</v>
          </cell>
          <cell r="W3" t="str">
            <v>CHEM1000 Principles and Processes in Chemistry</v>
          </cell>
          <cell r="X3" t="str">
            <v>HUMB1000 Human Structure and Function</v>
          </cell>
          <cell r="Y3" t="str">
            <v>PSYC1001 Foundations of Psychology</v>
          </cell>
          <cell r="Z3" t="str">
            <v>PHGY1000 Physical Geography</v>
          </cell>
          <cell r="AA3" t="str">
            <v>ANTH1001 Society and Culture in a Globalising World</v>
          </cell>
          <cell r="AB3" t="str">
            <v>CWRI1003 Engaging Narrative</v>
          </cell>
          <cell r="AC3" t="str">
            <v>MATH1016 Calculus 1</v>
          </cell>
          <cell r="AD3" t="str">
            <v>MATH1016 Calculus 1</v>
          </cell>
          <cell r="AE3" t="str">
            <v>EDUC1029 Performing Arts for Educators</v>
          </cell>
          <cell r="AF3" t="str">
            <v>EDUC1029 Performing Arts for Educators</v>
          </cell>
          <cell r="AG3" t="str">
            <v>COMS1010 Academic and Professional Communications</v>
          </cell>
          <cell r="AH3" t="str">
            <v>EDUC1027 Educators Inquiring About the World</v>
          </cell>
          <cell r="AI3" t="str">
            <v>EDUC1027 Educators Inquiring About the World</v>
          </cell>
          <cell r="AJ3" t="str">
            <v>EDUC1027 Educators Inquiring About the World</v>
          </cell>
          <cell r="AK3" t="str">
            <v>EDUC1027 Educators Inquiring About the World</v>
          </cell>
          <cell r="AL3" t="str">
            <v>MATH1015 Linear Algebra 1</v>
          </cell>
          <cell r="AM3" t="str">
            <v>EDUC1027 Educators Inquiring About the World</v>
          </cell>
          <cell r="AN3" t="str">
            <v>EDUC1027 Educators Inquiring About the World</v>
          </cell>
          <cell r="AO3" t="str">
            <v>EDUC1027 Educators Inquiring About the World</v>
          </cell>
          <cell r="AP3" t="str">
            <v>EDUC1027 Educators Inquiring About the World</v>
          </cell>
          <cell r="AQ3" t="str">
            <v>EDUC1029 Performing Arts for Educators</v>
          </cell>
          <cell r="AR3" t="str">
            <v>School of Education Option</v>
          </cell>
          <cell r="AS3" t="str">
            <v>EDUC1027 Educators Inquiring About the World</v>
          </cell>
          <cell r="AT3" t="str">
            <v>School of Education Option</v>
          </cell>
          <cell r="AU3" t="str">
            <v>EDUC1027 Educators Inquiring About the World</v>
          </cell>
        </row>
        <row r="4">
          <cell r="C4" t="str">
            <v>Click &amp; choose from the drop-down</v>
          </cell>
          <cell r="D4" t="str">
            <v>NIL</v>
          </cell>
          <cell r="F4" t="str">
            <v>EDSC4032 Curriculum and Instruction in Lower Secondary: The Arts</v>
          </cell>
          <cell r="G4" t="str">
            <v>EDSC4032 Curriculum and Instruction in Lower Secondary: The Arts</v>
          </cell>
          <cell r="H4" t="str">
            <v>EDSC4032 Curriculum and Instruction in Lower Secondary: The Arts</v>
          </cell>
          <cell r="I4" t="str">
            <v>EDSC4030 Curriculum and Instruction Lower Secondary: English</v>
          </cell>
          <cell r="J4" t="str">
            <v>EDSC4024 Curriculum and Instruction Lower Secondary: HASS</v>
          </cell>
          <cell r="K4" t="str">
            <v>EDSC4024 Curriculum and Instruction Lower Secondary: HASS</v>
          </cell>
          <cell r="L4" t="str">
            <v>EDSC4024 Curriculum and Instruction Lower Secondary: HASS</v>
          </cell>
          <cell r="M4" t="str">
            <v>EDSC4024 Curriculum and Instruction Lower Secondary: HASS</v>
          </cell>
          <cell r="N4" t="str">
            <v>EDSC4020 Curriculum and Instruction Lower Secondary: Mathematics</v>
          </cell>
          <cell r="O4" t="str">
            <v>EDSC4022 Curriculum &amp; Instruction in Lower Secondary: Science</v>
          </cell>
          <cell r="P4" t="str">
            <v>EDSC4022 Curriculum &amp; Instruction in Lower Secondary: Science</v>
          </cell>
          <cell r="Q4" t="str">
            <v>EDSC4022 Curriculum &amp; Instruction in Lower Secondary: Science</v>
          </cell>
          <cell r="R4" t="str">
            <v>EDSC4022 Curriculum &amp; Instruction in Lower Secondary: Science</v>
          </cell>
          <cell r="S4" t="str">
            <v>EDSC4022 Curriculum &amp; Instruction in Lower Secondary: Science</v>
          </cell>
          <cell r="U4" t="str">
            <v>THTR1001 Acting Fundamentals</v>
          </cell>
          <cell r="V4" t="str">
            <v>VISA1003 Drawing</v>
          </cell>
          <cell r="W4" t="str">
            <v>PHYS1005 Physics 1</v>
          </cell>
          <cell r="X4" t="str">
            <v>BIOL1000 Functional Biology</v>
          </cell>
          <cell r="Y4" t="str">
            <v>PSYC1000 Introduction to Psychology</v>
          </cell>
          <cell r="Z4" t="str">
            <v>ECON1000 Introductory Economics</v>
          </cell>
          <cell r="AA4" t="str">
            <v>HIST1000 Legacies of Empire</v>
          </cell>
          <cell r="AB4" t="str">
            <v>LCST1004 Introduction to Cultural Studies</v>
          </cell>
          <cell r="AC4" t="str">
            <v>STAT1005 Introduction to Probability and Data Analysis</v>
          </cell>
          <cell r="AD4" t="str">
            <v>MATH2009 Calculus 2</v>
          </cell>
          <cell r="AE4" t="str">
            <v>VISA1004 Fine Art Studio Materials</v>
          </cell>
          <cell r="AF4" t="str">
            <v>VISA1005 Fine Art Studio Materials</v>
          </cell>
          <cell r="AG4" t="str">
            <v>CWRI2000 Popular Music and Identity</v>
          </cell>
          <cell r="AH4" t="str">
            <v>GEOG1000 Human Geography</v>
          </cell>
          <cell r="AI4" t="str">
            <v>ECON1000 Introductory Economics</v>
          </cell>
          <cell r="AJ4" t="str">
            <v>INDS2003 Nyungar Culture and Identity</v>
          </cell>
          <cell r="AK4" t="str">
            <v>ECON1000 Introductory Economics</v>
          </cell>
          <cell r="AL4" t="str">
            <v>STAT1003 Introduction to Data Science</v>
          </cell>
          <cell r="AM4" t="str">
            <v>STAT1005 Introduction to Probability and Data Analysis</v>
          </cell>
          <cell r="AN4" t="str">
            <v>CHEM1001 Biological Chemistry</v>
          </cell>
          <cell r="AO4" t="str">
            <v>MEDI1000 Foundations of Biomedical Science</v>
          </cell>
          <cell r="AP4" t="str">
            <v>EPID1000 Foundations of Biostatistics and Epidemiology</v>
          </cell>
          <cell r="AQ4" t="str">
            <v>School of Education Option</v>
          </cell>
          <cell r="AR4" t="str">
            <v>School of Education Option</v>
          </cell>
          <cell r="AS4" t="str">
            <v>EDPR3003 Inquiry in the Humanities and Social Sciences Classroom</v>
          </cell>
          <cell r="AT4" t="str">
            <v>School of Education Option</v>
          </cell>
          <cell r="AU4" t="str">
            <v>School of Education Option</v>
          </cell>
        </row>
        <row r="5">
          <cell r="C5" t="str">
            <v>The Arts (Drama)</v>
          </cell>
          <cell r="D5" t="str">
            <v>ARTDRAM</v>
          </cell>
          <cell r="F5" t="str">
            <v>THTR1001 Acting Fundamentals</v>
          </cell>
          <cell r="G5" t="str">
            <v>SPRO1000 Introduction to Screen Industries</v>
          </cell>
          <cell r="H5" t="str">
            <v>VISA1003 Drawing</v>
          </cell>
          <cell r="I5" t="str">
            <v>LCST1004 Introduction to Cultural Studies</v>
          </cell>
          <cell r="J5" t="str">
            <v>ECON2004 Microeconomic Principles</v>
          </cell>
          <cell r="K5" t="str">
            <v>GEOG1000 Human Geography</v>
          </cell>
          <cell r="L5" t="str">
            <v>HIST1000 Legacies of Empire</v>
          </cell>
          <cell r="M5" t="str">
            <v>BLAW1004 Business Law</v>
          </cell>
          <cell r="N5" t="str">
            <v>STAT1005 Introduction to Probability and Data Analysis</v>
          </cell>
          <cell r="O5" t="str">
            <v>BIOL1000 Functional Biology</v>
          </cell>
          <cell r="P5" t="str">
            <v>CHEM1002 Reactivity and Function in Chemistry</v>
          </cell>
          <cell r="Q5" t="str">
            <v>HUMB1001 Integrated Systems Anatomy and Physiology</v>
          </cell>
          <cell r="R5" t="str">
            <v>PHYS1005 Physics 1</v>
          </cell>
          <cell r="S5" t="str">
            <v>PSYC1000 Introduction to Psychology</v>
          </cell>
          <cell r="U5" t="str">
            <v>SPRO2000 Television Production Workshop</v>
          </cell>
          <cell r="V5" t="str">
            <v>VISA2006 Fine Art Studio Extension</v>
          </cell>
          <cell r="W5" t="str">
            <v>CHEM2001 Materials Chemistry</v>
          </cell>
          <cell r="X5" t="str">
            <v>BOTA2000 Plant Diversity and Adaptation</v>
          </cell>
          <cell r="Y5" t="str">
            <v>ANTH3003 Human Rights and Social Justice</v>
          </cell>
          <cell r="Z5" t="str">
            <v>ANTH3003 Human Rights and Social Justice</v>
          </cell>
          <cell r="AA5" t="str">
            <v>HIST2000 Twentieth Century Australia</v>
          </cell>
          <cell r="AB5" t="str">
            <v>LCST2002 Unruly Bodies</v>
          </cell>
          <cell r="AC5" t="str">
            <v>MATH2000 Network Optimisation</v>
          </cell>
          <cell r="AD5" t="str">
            <v>MATH2000 Network Optimisation</v>
          </cell>
          <cell r="AE5" t="str">
            <v>SPRO2004 Creative Documentary and Actualities</v>
          </cell>
          <cell r="AF5" t="str">
            <v>VISA2007 Fine Art Project</v>
          </cell>
          <cell r="AG5" t="str">
            <v>LCST2003 Creativity, Subversion and Taste</v>
          </cell>
          <cell r="AH5" t="str">
            <v>HIST2000 Twentieth Century Australia</v>
          </cell>
          <cell r="AI5" t="str">
            <v>HIST2000 Twentieth Century Australia</v>
          </cell>
          <cell r="AJ5" t="str">
            <v>PHGY2000 Natural Hazards</v>
          </cell>
          <cell r="AK5" t="str">
            <v>HIST2000 Twentieth Century Australia</v>
          </cell>
          <cell r="AL5" t="str">
            <v>EDPR2004 Children as Mathematical Learners</v>
          </cell>
          <cell r="AM5" t="str">
            <v>EDPR2000 Inquiry in the Science Classroom</v>
          </cell>
          <cell r="AN5" t="str">
            <v>EDPR2000 Inquiry in the Science Classroom</v>
          </cell>
          <cell r="AO5" t="str">
            <v>EDPR2000 Inquiry in the Science Classroom</v>
          </cell>
          <cell r="AP5" t="str">
            <v>EDPR2000 Inquiry in the Science Classroom</v>
          </cell>
          <cell r="AQ5" t="str">
            <v>School of Education Option</v>
          </cell>
          <cell r="AR5" t="str">
            <v>School of Education Option</v>
          </cell>
          <cell r="AS5" t="str">
            <v>School of Education Option</v>
          </cell>
          <cell r="AT5" t="str">
            <v>EDPR2004 Children as Mathematical Learners</v>
          </cell>
          <cell r="AU5" t="str">
            <v>EDPR2000 Inquiry in the Science Classroom</v>
          </cell>
        </row>
        <row r="6">
          <cell r="C6" t="str">
            <v>The Arts (Media)</v>
          </cell>
          <cell r="D6" t="str">
            <v>ARTMEDI</v>
          </cell>
          <cell r="F6" t="str">
            <v xml:space="preserve">THTR2001 Acting </v>
          </cell>
          <cell r="G6" t="str">
            <v>SPRO2000 Television Production Workshop</v>
          </cell>
          <cell r="H6" t="str">
            <v>VISA2006 Fine Art Studio Extension</v>
          </cell>
          <cell r="I6" t="str">
            <v>LCST2002 Unruly Bodies</v>
          </cell>
          <cell r="J6" t="str">
            <v>ECON2001 Macroeconomic Principles</v>
          </cell>
          <cell r="K6" t="str">
            <v>PHGY2000 Natural Hazards</v>
          </cell>
          <cell r="L6" t="str">
            <v>HIST2000 Twentieth Century Australia</v>
          </cell>
          <cell r="M6" t="str">
            <v>ANTH3003 Human Rights and Social Justice</v>
          </cell>
          <cell r="N6" t="str">
            <v>MATH2000 Network Optimisation</v>
          </cell>
          <cell r="O6" t="str">
            <v>BOTA2000 Plant Diversity and Adaptation</v>
          </cell>
          <cell r="P6" t="str">
            <v>CHEM2005 Analytical Chemistry</v>
          </cell>
          <cell r="Q6" t="str">
            <v>HUMB2003 Physiological Concepts</v>
          </cell>
          <cell r="R6" t="str">
            <v>PHYS1007 Physics 2</v>
          </cell>
          <cell r="S6" t="str">
            <v>ANTH3003 Human Rights and Social Justice</v>
          </cell>
          <cell r="U6" t="str">
            <v>THTR2004 Voice For the Actor</v>
          </cell>
          <cell r="V6" t="str">
            <v>VISA2023 Fine Art Theory and Criticism</v>
          </cell>
          <cell r="W6" t="str">
            <v>ATOC2000 Atmospheric and Oceanographic Sciences</v>
          </cell>
          <cell r="X6" t="str">
            <v>ZOOL2000 Animal Diversity and Evolution OR ECEV2000 Terrestrial Ecology</v>
          </cell>
          <cell r="Y6" t="str">
            <v>PSYC2001 Social Psychology</v>
          </cell>
          <cell r="Z6" t="str">
            <v>INDS2003 Nyungar Culture and Identity</v>
          </cell>
          <cell r="AA6" t="str">
            <v>INDS2003 Nyungar Culture and Identity</v>
          </cell>
          <cell r="AB6" t="str">
            <v>LCST2004 Reality and its Other</v>
          </cell>
          <cell r="AC6" t="str">
            <v>MATH2009 Calculus 2</v>
          </cell>
          <cell r="AD6" t="str">
            <v>STAT1005 Introduction to Probability and Data Analysis</v>
          </cell>
          <cell r="AE6" t="str">
            <v>EDPR3014 Visual and Media Arts Education</v>
          </cell>
          <cell r="AF6" t="str">
            <v>EDPR3014 Visual and Media Arts Education</v>
          </cell>
          <cell r="AG6" t="str">
            <v>EDUC2007 Teaching Language, Literacy and Literature in Junior Primary</v>
          </cell>
          <cell r="AH6" t="str">
            <v>INDS2003 Nyungar Culture and Identity</v>
          </cell>
          <cell r="AI6" t="str">
            <v>INDS2003 Nyungar Culture and Identity</v>
          </cell>
          <cell r="AJ6" t="str">
            <v>ECON1000 Introductory Economics</v>
          </cell>
          <cell r="AK6" t="str">
            <v>GEOG2001 Geographies of Food Security</v>
          </cell>
          <cell r="AL6" t="str">
            <v>STAT2001 Mathematical Statistics</v>
          </cell>
          <cell r="AM6" t="str">
            <v>ENST2002 Wildlife Conservation</v>
          </cell>
          <cell r="AN6" t="str">
            <v>CHEM2000 Chemical Energetics and Kinetics</v>
          </cell>
          <cell r="AO6" t="str">
            <v>GENE2000 Molecular Genetics</v>
          </cell>
          <cell r="AP6" t="str">
            <v>BEHV2000 Psychological Science Experimental Methods</v>
          </cell>
          <cell r="AQ6" t="str">
            <v>EDPR3014 Visual and Media Arts Education</v>
          </cell>
          <cell r="AR6" t="str">
            <v>School of Education Option</v>
          </cell>
          <cell r="AS6" t="str">
            <v>School of Education Option</v>
          </cell>
          <cell r="AT6" t="str">
            <v>School of Education Option</v>
          </cell>
          <cell r="AU6" t="str">
            <v>School of Education Option</v>
          </cell>
        </row>
        <row r="7">
          <cell r="C7" t="str">
            <v>The Arts (Visual Arts)</v>
          </cell>
          <cell r="D7" t="str">
            <v>ARTVISA</v>
          </cell>
          <cell r="F7" t="str">
            <v>EDSC4028 Curriculum and Instruction Senior Secondary: The Arts</v>
          </cell>
          <cell r="G7" t="str">
            <v>EDSC4028 Curriculum and Instruction Senior Secondary: The Arts</v>
          </cell>
          <cell r="H7" t="str">
            <v>EDSC4028 Curriculum and Instruction Senior Secondary: The Arts</v>
          </cell>
          <cell r="I7" t="str">
            <v>EDSC4018 Curriculum and Instruction Senior Secondary: English</v>
          </cell>
          <cell r="J7" t="str">
            <v>EDSC4026 Curriculum and Instruction Senior Secondary: HASS</v>
          </cell>
          <cell r="K7" t="str">
            <v>EDSC4026 Curriculum and Instruction Senior Secondary: HASS</v>
          </cell>
          <cell r="L7" t="str">
            <v>EDSC4026 Curriculum and Instruction Senior Secondary: HASS</v>
          </cell>
          <cell r="M7" t="str">
            <v>EDSC4026 Curriculum and Instruction Senior Secondary: HASS</v>
          </cell>
          <cell r="N7" t="str">
            <v>EDSC4021 Curriculum and Instruction Senior Secondary: Mathematics</v>
          </cell>
          <cell r="O7" t="str">
            <v>EDSC4023 Curriculum and Instruction Senior Secondary: Science</v>
          </cell>
          <cell r="P7" t="str">
            <v>EDSC4023 Curriculum and Instruction Senior Secondary: Science</v>
          </cell>
          <cell r="Q7" t="str">
            <v>EDSC4023 Curriculum and Instruction Senior Secondary: Science</v>
          </cell>
          <cell r="R7" t="str">
            <v>EDSC4023 Curriculum and Instruction Senior Secondary: Science</v>
          </cell>
          <cell r="S7" t="str">
            <v>EDSC4023 Curriculum and Instruction Senior Secondary: Science</v>
          </cell>
          <cell r="U7" t="str">
            <v>EDSC4032 Curriculum and Instruction Lower Secondary: The Arts</v>
          </cell>
          <cell r="V7" t="str">
            <v>EDSC4032 Curriculum and Instruction Lower Secondary: The Arts</v>
          </cell>
          <cell r="W7" t="str">
            <v>EDSC4022 Curriculum and Instruction Lower Secondary: Science</v>
          </cell>
          <cell r="X7" t="str">
            <v>EDSC4022 Curriculum and Instruction Lower Secondary: Science</v>
          </cell>
          <cell r="Y7" t="str">
            <v>EDSC4022 Curriculum and Instruction Lower Secondary: Science</v>
          </cell>
          <cell r="Z7" t="str">
            <v xml:space="preserve">EDSC4024 Curriculum and Instruction Lower Secondary: HASS </v>
          </cell>
          <cell r="AA7" t="str">
            <v xml:space="preserve">EDSC4024 Curriculum and Instruction Lower Secondary: HASS </v>
          </cell>
          <cell r="AB7" t="str">
            <v>EDSC4030 Curriculum and Instruction Lower Secondary: English</v>
          </cell>
          <cell r="AC7" t="str">
            <v>EDSC4020 Curriculum and Instruction Lower Secondary: Mathematics</v>
          </cell>
          <cell r="AD7" t="str">
            <v>EDSC4020 Curriculum and Instruction Lower Secondary: Mathematics</v>
          </cell>
          <cell r="AE7" t="str">
            <v>School of Education Option</v>
          </cell>
          <cell r="AF7" t="str">
            <v>School of Education Option</v>
          </cell>
          <cell r="AG7" t="str">
            <v>School of Education Option</v>
          </cell>
          <cell r="AH7" t="str">
            <v>School of Education Option</v>
          </cell>
          <cell r="AI7" t="str">
            <v>School of Education Option</v>
          </cell>
          <cell r="AJ7" t="str">
            <v>School of Education Option</v>
          </cell>
          <cell r="AK7" t="str">
            <v>School of Education Option</v>
          </cell>
          <cell r="AL7" t="str">
            <v>School of Education Option</v>
          </cell>
          <cell r="AM7" t="str">
            <v>School of Education Option</v>
          </cell>
          <cell r="AN7" t="str">
            <v>School of Education Option</v>
          </cell>
          <cell r="AO7" t="str">
            <v>School of Education Option</v>
          </cell>
          <cell r="AP7" t="str">
            <v>School of Education Option</v>
          </cell>
          <cell r="AQ7" t="str">
            <v>School of Education Option</v>
          </cell>
          <cell r="AR7" t="str">
            <v>EDUC2007 Teaching Language, Literacy and Literature in Junior Primary</v>
          </cell>
          <cell r="AS7" t="str">
            <v>School of Education Option</v>
          </cell>
          <cell r="AT7" t="str">
            <v>EDPR3000 Inquiry in the Mathematics Classroom</v>
          </cell>
          <cell r="AU7" t="str">
            <v>School of Education Option</v>
          </cell>
        </row>
        <row r="8">
          <cell r="C8" t="str">
            <v>English</v>
          </cell>
          <cell r="D8" t="str">
            <v>ENGLISH</v>
          </cell>
          <cell r="F8" t="str">
            <v>THTR2002 Technical Theatre Fundamentals</v>
          </cell>
          <cell r="G8" t="str">
            <v>SPRO2003 Drama Narratives</v>
          </cell>
          <cell r="H8" t="str">
            <v>VISA2023 Fine Art Theory and Criticism</v>
          </cell>
          <cell r="I8" t="str">
            <v>LCST2004 Reality and its Other</v>
          </cell>
          <cell r="J8" t="str">
            <v>ECON2006 Applied Economics</v>
          </cell>
          <cell r="K8" t="str">
            <v>GEOG2001 Geographies of Food Security</v>
          </cell>
          <cell r="L8" t="str">
            <v>HIST2001 Democracy and Dictatorship</v>
          </cell>
          <cell r="M8" t="str">
            <v>INDS2003 Nyungar Culture and Identity</v>
          </cell>
          <cell r="N8" t="str">
            <v>MATH2009 Calculus 2</v>
          </cell>
          <cell r="O8" t="str">
            <v>ECEV2000 Terrestrial Ecology OR ZOOL2000 Animal Diversity and Evolution</v>
          </cell>
          <cell r="P8" t="str">
            <v>CHEM2004 Chemical Structure and Spectroscopy</v>
          </cell>
          <cell r="Q8" t="str">
            <v>HUMB2002 Anatomy of the Limbs</v>
          </cell>
          <cell r="R8" t="str">
            <v>PHYS2003 Classical Mechanics and Electromagnetism</v>
          </cell>
          <cell r="S8" t="str">
            <v>PSYC2001 Social Psychology</v>
          </cell>
          <cell r="U8" t="str">
            <v>EDSC4028 Curriculum and Instruction Senior Secondary: The Arts</v>
          </cell>
          <cell r="V8" t="str">
            <v>EDSC4028 Curriculum and Instruction Senior Secondary: The Arts</v>
          </cell>
          <cell r="W8" t="str">
            <v>EDSC4023 Curriculum and Instruction Senior Secondary: Science</v>
          </cell>
          <cell r="X8" t="str">
            <v>EDSC4023 Curriculum and Instruction Senior Secondary: Science</v>
          </cell>
          <cell r="Y8" t="str">
            <v>EDSC4023 Curriculum and Instruction Senior Secondary: Science</v>
          </cell>
          <cell r="Z8" t="str">
            <v>EDSC4026 Curriculum and Instruction Senior Secondary: HASS</v>
          </cell>
          <cell r="AA8" t="str">
            <v>EDSC4026 Curriculum and Instruction Senior Secondary: HASS</v>
          </cell>
          <cell r="AB8" t="str">
            <v>EDSC4018 Curriculum and Instruction Senior Secondary: English</v>
          </cell>
          <cell r="AC8" t="str">
            <v>EDSC4021 Curriculum and Instruction Senior Secondary: Mathematics</v>
          </cell>
          <cell r="AD8" t="str">
            <v>EDSC4021 Curriculum and Instruction Senior Secondary: Mathematics</v>
          </cell>
          <cell r="AE8" t="str">
            <v>SPRO3004 Transmedia Production</v>
          </cell>
          <cell r="AF8" t="str">
            <v>VISA3023 Fine Art Project Advanced</v>
          </cell>
          <cell r="AG8" t="str">
            <v>EDPR3001 English Pedagogies and the Integrated Curriculum</v>
          </cell>
          <cell r="AH8" t="str">
            <v>EDPR3003 Inquiry in the Humanities and Social Sciences Classroom</v>
          </cell>
          <cell r="AI8" t="str">
            <v>EDPR3003 Inquiry in the Humanities and Social Sciences Classroom</v>
          </cell>
          <cell r="AJ8" t="str">
            <v>EDPR3003 Inquiry in the Humanities and Social Sciences Classroom</v>
          </cell>
          <cell r="AK8" t="str">
            <v>EDPR3003 Inquiry in the Humanities and Social Sciences Classroom</v>
          </cell>
          <cell r="AL8" t="str">
            <v>EDPR3000 Inquiry in the Mathematics Classroom</v>
          </cell>
          <cell r="AM8" t="str">
            <v>ENST2003 Ecotoxicology and Environmental Monitoring</v>
          </cell>
          <cell r="AN8" t="str">
            <v>CHEM2006 Chemical Reactions and Mechanisms</v>
          </cell>
          <cell r="AO8" t="str">
            <v>MEDI2000 Foundations of Immunobiology</v>
          </cell>
          <cell r="AP8" t="str">
            <v>PSYC2002 Psychological Science Correlational Methods</v>
          </cell>
          <cell r="AQ8" t="str">
            <v>School of Education Option</v>
          </cell>
          <cell r="AR8" t="str">
            <v>EDPR3001 English Pedagogies and the Integrated Curriculum</v>
          </cell>
          <cell r="AS8" t="str">
            <v>School of Education Option</v>
          </cell>
          <cell r="AT8" t="str">
            <v>School of Education Option</v>
          </cell>
          <cell r="AU8" t="str">
            <v>School of Education Option</v>
          </cell>
        </row>
        <row r="9">
          <cell r="C9" t="str">
            <v>HASS (Economics)</v>
          </cell>
          <cell r="D9" t="str">
            <v>HASECON</v>
          </cell>
          <cell r="F9" t="str">
            <v>THTR3007 Contemporary Performance</v>
          </cell>
          <cell r="G9" t="str">
            <v>SCST3010 Reading Screens</v>
          </cell>
          <cell r="H9" t="str">
            <v>VISA3006 Fine Art Concepts and Context</v>
          </cell>
          <cell r="I9" t="str">
            <v>LCST3003 Imagined Spaces</v>
          </cell>
          <cell r="J9" t="str">
            <v>ECON3004 Macroeconomic Theory</v>
          </cell>
          <cell r="K9" t="str">
            <v>PHGY3000 Geographies of Health</v>
          </cell>
          <cell r="L9" t="str">
            <v>HIST3001 Competition, Cooperation and Conflict since 1945</v>
          </cell>
          <cell r="M9" t="str">
            <v>POLS3000 International Political Economy</v>
          </cell>
          <cell r="N9" t="str">
            <v>MATH3001 Applied Mathematical Modelling</v>
          </cell>
          <cell r="O9" t="str">
            <v>ENST3002 Environmental Restoration</v>
          </cell>
          <cell r="P9" t="str">
            <v>CHEM3001 Environmental Chemistry</v>
          </cell>
          <cell r="Q9" t="str">
            <v>ANTH3000 Evolutionary Anthropology</v>
          </cell>
          <cell r="R9" t="str">
            <v>MATH3001 Applied Mathematical Modelling</v>
          </cell>
          <cell r="S9" t="str">
            <v>PSYC3000 Indigenous and Cross Cultural Psychology</v>
          </cell>
          <cell r="V9"/>
          <cell r="W9"/>
          <cell r="X9"/>
          <cell r="Y9"/>
          <cell r="Z9"/>
          <cell r="AA9"/>
          <cell r="AB9"/>
          <cell r="AC9"/>
          <cell r="AD9"/>
          <cell r="AE9"/>
          <cell r="AF9"/>
          <cell r="AG9"/>
          <cell r="AH9"/>
          <cell r="AI9"/>
          <cell r="AJ9"/>
          <cell r="AK9"/>
          <cell r="AL9"/>
          <cell r="AM9"/>
          <cell r="AN9"/>
          <cell r="AO9"/>
          <cell r="AP9"/>
          <cell r="AQ9"/>
          <cell r="AR9"/>
          <cell r="AS9"/>
          <cell r="AT9"/>
          <cell r="AU9"/>
        </row>
        <row r="10">
          <cell r="C10" t="str">
            <v>HASS (Geography)</v>
          </cell>
          <cell r="D10" t="str">
            <v>HASGEOG</v>
          </cell>
          <cell r="F10" t="str">
            <v>THTR3000 Directing Theatre</v>
          </cell>
          <cell r="G10" t="str">
            <v>SPRO3006 Transmedia Narratives</v>
          </cell>
          <cell r="H10" t="str">
            <v>VISA3010 Fine Art Studio Practice</v>
          </cell>
          <cell r="I10" t="str">
            <v>LCST3004 Terror and the Everyday</v>
          </cell>
          <cell r="J10" t="str">
            <v>ECON3007 Advanced Applied Economics</v>
          </cell>
          <cell r="K10" t="str">
            <v>GEOG3001 Sustainable Livelihoods</v>
          </cell>
          <cell r="L10" t="str">
            <v>HIST3003 Australians at War</v>
          </cell>
          <cell r="M10" t="str">
            <v>BLAW2008 Public Relations Law</v>
          </cell>
          <cell r="N10" t="str">
            <v>MATH3000 Mathematical Methods</v>
          </cell>
          <cell r="O10" t="str">
            <v>ERTH3000 Habitat and Landform Mapping</v>
          </cell>
          <cell r="P10" t="str">
            <v>CHEM3004 Analytical Chemistry and Spectroscopy</v>
          </cell>
          <cell r="Q10" t="str">
            <v>ECEV3000 Foundations of Human Evolution</v>
          </cell>
          <cell r="R10" t="str">
            <v>PHYS3008 Quantum Mechanics</v>
          </cell>
          <cell r="S10" t="str">
            <v>PSYT3000 Abnormal Psychology</v>
          </cell>
          <cell r="U10"/>
          <cell r="V10" t="str">
            <v>Alternate Core to VISA1003 is VISA1016 Creative Arts Practice - available in Sem 2</v>
          </cell>
          <cell r="W10"/>
          <cell r="X10"/>
          <cell r="Y10"/>
          <cell r="Z10"/>
          <cell r="AA10"/>
          <cell r="AB10"/>
          <cell r="AC10"/>
          <cell r="AE10"/>
          <cell r="AF10"/>
          <cell r="AG10"/>
          <cell r="AH10"/>
          <cell r="AI10"/>
          <cell r="AJ10"/>
          <cell r="AK10"/>
          <cell r="AL10"/>
          <cell r="AM10"/>
          <cell r="AN10"/>
          <cell r="AO10"/>
          <cell r="AP10"/>
          <cell r="AQ10"/>
          <cell r="AR10"/>
          <cell r="AS10"/>
          <cell r="AT10"/>
          <cell r="AU10"/>
        </row>
        <row r="11">
          <cell r="C11" t="str">
            <v>HASS (History)</v>
          </cell>
          <cell r="D11" t="str">
            <v>HASHIST</v>
          </cell>
          <cell r="I11"/>
          <cell r="J11"/>
          <cell r="K11"/>
          <cell r="L11"/>
          <cell r="M11"/>
          <cell r="N11"/>
          <cell r="O11"/>
          <cell r="P11"/>
          <cell r="Q11"/>
          <cell r="R11"/>
          <cell r="S11"/>
          <cell r="U11"/>
          <cell r="V11"/>
          <cell r="W11"/>
          <cell r="X11"/>
          <cell r="Y11"/>
          <cell r="Z11"/>
          <cell r="AA11"/>
          <cell r="AB11"/>
          <cell r="AC11"/>
          <cell r="AD11"/>
          <cell r="AE11"/>
          <cell r="AF11"/>
          <cell r="AG11"/>
          <cell r="AH11"/>
          <cell r="AI11"/>
          <cell r="AJ11"/>
          <cell r="AK11"/>
          <cell r="AL11"/>
          <cell r="AM11"/>
          <cell r="AN11"/>
          <cell r="AO11"/>
          <cell r="AP11"/>
          <cell r="AQ11"/>
          <cell r="AR11"/>
          <cell r="AS11"/>
          <cell r="AT11"/>
          <cell r="AU11"/>
        </row>
        <row r="12">
          <cell r="C12" t="str">
            <v>HASS (Politics &amp; Law)</v>
          </cell>
          <cell r="D12" t="str">
            <v>HASPOLA</v>
          </cell>
          <cell r="F12"/>
          <cell r="G12"/>
          <cell r="H12"/>
          <cell r="I12"/>
          <cell r="J12"/>
          <cell r="K12"/>
          <cell r="L12"/>
          <cell r="M12"/>
          <cell r="N12"/>
          <cell r="O12"/>
          <cell r="P12"/>
          <cell r="Q12"/>
          <cell r="R12"/>
          <cell r="S12"/>
          <cell r="U12"/>
          <cell r="V12"/>
          <cell r="W12"/>
          <cell r="X12"/>
          <cell r="Y12"/>
          <cell r="AA12"/>
          <cell r="AB12"/>
          <cell r="AC12"/>
          <cell r="AD12"/>
          <cell r="AE12"/>
          <cell r="AF12"/>
          <cell r="AG12"/>
          <cell r="AH12"/>
          <cell r="AI12"/>
          <cell r="AJ12"/>
          <cell r="AK12"/>
          <cell r="AL12"/>
          <cell r="AM12"/>
          <cell r="AN12"/>
          <cell r="AO12"/>
          <cell r="AP12"/>
          <cell r="AQ12"/>
          <cell r="AR12"/>
          <cell r="AS12"/>
          <cell r="AT12"/>
          <cell r="AU12"/>
        </row>
        <row r="13">
          <cell r="C13" t="str">
            <v>Mathematics</v>
          </cell>
          <cell r="D13" t="str">
            <v>MATHS</v>
          </cell>
          <cell r="I13"/>
          <cell r="J13"/>
          <cell r="K13"/>
          <cell r="L13"/>
          <cell r="M13"/>
          <cell r="N13"/>
          <cell r="O13"/>
          <cell r="P13"/>
          <cell r="Q13"/>
          <cell r="R13"/>
          <cell r="S13"/>
          <cell r="U13"/>
          <cell r="V13"/>
          <cell r="W13"/>
          <cell r="X13"/>
          <cell r="Y13"/>
          <cell r="AA13"/>
          <cell r="AB13"/>
          <cell r="AC13"/>
          <cell r="AD13"/>
          <cell r="AE13"/>
          <cell r="AF13"/>
          <cell r="AG13"/>
          <cell r="AH13"/>
          <cell r="AI13"/>
          <cell r="AJ13"/>
          <cell r="AK13"/>
          <cell r="AL13"/>
          <cell r="AM13"/>
          <cell r="AN13"/>
          <cell r="AO13"/>
          <cell r="AP13"/>
          <cell r="AQ13"/>
          <cell r="AR13"/>
          <cell r="AS13"/>
          <cell r="AT13"/>
          <cell r="AU13"/>
        </row>
        <row r="14">
          <cell r="C14" t="str">
            <v>Science (Biology)</v>
          </cell>
          <cell r="D14" t="str">
            <v>SCIBIOL</v>
          </cell>
          <cell r="I14"/>
          <cell r="J14"/>
          <cell r="K14"/>
          <cell r="L14"/>
          <cell r="M14"/>
          <cell r="N14"/>
          <cell r="O14"/>
          <cell r="P14"/>
          <cell r="Q14"/>
          <cell r="R14"/>
          <cell r="S14"/>
          <cell r="U14"/>
          <cell r="V14"/>
          <cell r="W14"/>
          <cell r="X14"/>
          <cell r="Y14"/>
          <cell r="AA14"/>
          <cell r="AB14"/>
          <cell r="AC14"/>
          <cell r="AD14"/>
          <cell r="AE14"/>
          <cell r="AF14"/>
          <cell r="AG14"/>
          <cell r="AH14"/>
          <cell r="AI14"/>
          <cell r="AJ14"/>
          <cell r="AK14"/>
          <cell r="AL14"/>
          <cell r="AM14"/>
          <cell r="AN14"/>
          <cell r="AO14"/>
          <cell r="AP14"/>
          <cell r="AQ14"/>
          <cell r="AR14"/>
          <cell r="AS14"/>
          <cell r="AT14"/>
          <cell r="AU14"/>
        </row>
        <row r="15">
          <cell r="C15" t="str">
            <v>Science (Chemistry)</v>
          </cell>
          <cell r="D15" t="str">
            <v>SCICHEM</v>
          </cell>
          <cell r="I15"/>
          <cell r="J15"/>
          <cell r="K15"/>
          <cell r="L15"/>
          <cell r="M15"/>
          <cell r="N15"/>
          <cell r="O15"/>
          <cell r="P15"/>
          <cell r="Q15"/>
          <cell r="R15"/>
          <cell r="S15"/>
          <cell r="U15"/>
          <cell r="V15"/>
          <cell r="W15"/>
          <cell r="X15"/>
          <cell r="Y15"/>
          <cell r="AA15"/>
          <cell r="AB15"/>
          <cell r="AC15"/>
          <cell r="AE15"/>
          <cell r="AF15"/>
          <cell r="AG15"/>
          <cell r="AH15"/>
          <cell r="AI15"/>
          <cell r="AJ15"/>
          <cell r="AK15"/>
          <cell r="AL15"/>
          <cell r="AM15"/>
          <cell r="AN15"/>
          <cell r="AO15"/>
          <cell r="AP15"/>
          <cell r="AQ15"/>
          <cell r="AR15"/>
          <cell r="AS15"/>
          <cell r="AT15"/>
          <cell r="AU15"/>
        </row>
        <row r="16">
          <cell r="C16" t="str">
            <v>Science (Human Biology)</v>
          </cell>
          <cell r="D16" t="str">
            <v>SCIHUMB</v>
          </cell>
          <cell r="I16"/>
          <cell r="J16"/>
          <cell r="K16"/>
          <cell r="L16"/>
          <cell r="M16"/>
          <cell r="N16"/>
          <cell r="O16"/>
          <cell r="P16"/>
          <cell r="Q16"/>
          <cell r="R16"/>
          <cell r="S16"/>
          <cell r="U16"/>
          <cell r="V16"/>
          <cell r="W16"/>
          <cell r="X16"/>
          <cell r="Y16"/>
          <cell r="AA16"/>
          <cell r="AB16"/>
          <cell r="AC16"/>
          <cell r="AD16"/>
          <cell r="AE16"/>
          <cell r="AF16"/>
          <cell r="AG16"/>
          <cell r="AH16"/>
          <cell r="AI16"/>
          <cell r="AJ16"/>
          <cell r="AK16"/>
          <cell r="AL16"/>
          <cell r="AM16"/>
          <cell r="AN16"/>
          <cell r="AO16"/>
          <cell r="AP16"/>
          <cell r="AQ16"/>
          <cell r="AR16"/>
          <cell r="AS16"/>
          <cell r="AT16"/>
          <cell r="AU16"/>
        </row>
        <row r="17">
          <cell r="C17" t="str">
            <v>Science (Physics)</v>
          </cell>
          <cell r="D17" t="str">
            <v>SCIPHYS</v>
          </cell>
          <cell r="I17"/>
          <cell r="J17"/>
          <cell r="K17"/>
          <cell r="L17"/>
          <cell r="M17"/>
          <cell r="N17"/>
          <cell r="O17"/>
          <cell r="P17"/>
          <cell r="Q17"/>
          <cell r="R17"/>
          <cell r="S17"/>
          <cell r="U17"/>
          <cell r="V17"/>
          <cell r="W17"/>
          <cell r="X17"/>
          <cell r="Y17"/>
          <cell r="AA17"/>
          <cell r="AB17"/>
          <cell r="AC17"/>
          <cell r="AD17"/>
          <cell r="AE17"/>
          <cell r="AF17"/>
          <cell r="AG17"/>
          <cell r="AH17"/>
          <cell r="AI17"/>
          <cell r="AJ17"/>
          <cell r="AK17"/>
          <cell r="AL17"/>
          <cell r="AM17"/>
          <cell r="AN17"/>
          <cell r="AO17"/>
          <cell r="AP17"/>
          <cell r="AQ17"/>
          <cell r="AR17"/>
          <cell r="AS17"/>
          <cell r="AT17"/>
          <cell r="AU17"/>
        </row>
        <row r="18">
          <cell r="C18" t="str">
            <v>Science (Psychology)</v>
          </cell>
          <cell r="D18" t="str">
            <v>SCIPSYC</v>
          </cell>
          <cell r="I18"/>
          <cell r="J18"/>
          <cell r="K18"/>
          <cell r="L18"/>
          <cell r="M18"/>
          <cell r="N18"/>
          <cell r="O18"/>
          <cell r="P18"/>
          <cell r="Q18"/>
          <cell r="R18"/>
          <cell r="S18"/>
          <cell r="U18"/>
          <cell r="V18"/>
          <cell r="W18"/>
          <cell r="X18"/>
          <cell r="Y18"/>
          <cell r="AA18"/>
          <cell r="AB18"/>
          <cell r="AC18"/>
          <cell r="AD18"/>
          <cell r="AE18"/>
          <cell r="AF18"/>
          <cell r="AG18"/>
          <cell r="AH18"/>
          <cell r="AI18"/>
          <cell r="AJ18"/>
          <cell r="AK18"/>
          <cell r="AL18"/>
          <cell r="AM18"/>
          <cell r="AN18"/>
          <cell r="AO18"/>
          <cell r="AP18"/>
          <cell r="AQ18"/>
          <cell r="AR18"/>
          <cell r="AS18"/>
          <cell r="AT18"/>
          <cell r="AU18"/>
        </row>
        <row r="19">
          <cell r="I19"/>
          <cell r="J19"/>
          <cell r="K19"/>
          <cell r="L19"/>
          <cell r="M19"/>
          <cell r="N19"/>
          <cell r="O19"/>
          <cell r="P19"/>
          <cell r="Q19"/>
          <cell r="R19"/>
          <cell r="S19"/>
          <cell r="U19"/>
          <cell r="V19"/>
          <cell r="W19"/>
          <cell r="X19"/>
          <cell r="Y19"/>
          <cell r="AA19"/>
          <cell r="AB19"/>
          <cell r="AC19"/>
          <cell r="AD19"/>
          <cell r="AE19"/>
          <cell r="AF19"/>
          <cell r="AG19"/>
          <cell r="AH19"/>
          <cell r="AI19"/>
          <cell r="AJ19"/>
          <cell r="AK19"/>
          <cell r="AL19"/>
          <cell r="AM19"/>
          <cell r="AN19"/>
          <cell r="AO19"/>
          <cell r="AP19"/>
          <cell r="AQ19"/>
          <cell r="AR19"/>
          <cell r="AS19"/>
          <cell r="AT19"/>
          <cell r="AU19"/>
        </row>
        <row r="20">
          <cell r="I20"/>
          <cell r="J20"/>
          <cell r="K20"/>
          <cell r="L20"/>
          <cell r="M20"/>
          <cell r="N20"/>
          <cell r="O20"/>
          <cell r="P20"/>
          <cell r="Q20"/>
          <cell r="R20"/>
          <cell r="S20"/>
          <cell r="U20"/>
          <cell r="V20"/>
          <cell r="W20"/>
          <cell r="X20"/>
          <cell r="Y20"/>
          <cell r="AA20"/>
          <cell r="AB20"/>
          <cell r="AC20"/>
          <cell r="AD20"/>
          <cell r="AE20"/>
          <cell r="AF20"/>
          <cell r="AG20"/>
          <cell r="AH20"/>
          <cell r="AI20"/>
          <cell r="AJ20"/>
          <cell r="AK20"/>
          <cell r="AL20"/>
          <cell r="AM20"/>
          <cell r="AN20"/>
          <cell r="AO20"/>
          <cell r="AP20"/>
          <cell r="AQ20"/>
          <cell r="AR20"/>
          <cell r="AS20"/>
          <cell r="AT20"/>
          <cell r="AU20"/>
        </row>
        <row r="21">
          <cell r="I21"/>
          <cell r="J21"/>
          <cell r="K21"/>
          <cell r="L21"/>
          <cell r="M21"/>
          <cell r="N21"/>
          <cell r="O21"/>
          <cell r="P21"/>
          <cell r="Q21"/>
          <cell r="R21"/>
          <cell r="S21"/>
          <cell r="U21"/>
          <cell r="V21"/>
          <cell r="W21"/>
          <cell r="X21"/>
          <cell r="Y21"/>
          <cell r="AA21"/>
          <cell r="AB21"/>
          <cell r="AC21"/>
          <cell r="AD21"/>
          <cell r="AE21"/>
          <cell r="AF21"/>
          <cell r="AG21"/>
          <cell r="AH21"/>
          <cell r="AI21"/>
          <cell r="AJ21"/>
          <cell r="AK21"/>
          <cell r="AL21"/>
          <cell r="AM21"/>
          <cell r="AN21"/>
          <cell r="AO21"/>
          <cell r="AP21"/>
          <cell r="AQ21"/>
          <cell r="AR21"/>
          <cell r="AS21"/>
          <cell r="AT21"/>
          <cell r="AU21"/>
        </row>
        <row r="22">
          <cell r="I22"/>
          <cell r="J22"/>
          <cell r="K22"/>
          <cell r="L22"/>
          <cell r="M22"/>
          <cell r="N22"/>
          <cell r="O22"/>
          <cell r="P22"/>
          <cell r="Q22"/>
          <cell r="R22"/>
          <cell r="S22"/>
          <cell r="U22"/>
          <cell r="V22"/>
          <cell r="W22"/>
          <cell r="X22"/>
          <cell r="Y22"/>
          <cell r="AA22"/>
          <cell r="AB22"/>
          <cell r="AC22"/>
          <cell r="AD22"/>
          <cell r="AE22"/>
          <cell r="AF22"/>
          <cell r="AG22"/>
          <cell r="AH22"/>
          <cell r="AI22"/>
          <cell r="AJ22"/>
          <cell r="AK22"/>
          <cell r="AL22"/>
          <cell r="AM22"/>
          <cell r="AN22"/>
          <cell r="AO22"/>
          <cell r="AP22"/>
          <cell r="AQ22"/>
          <cell r="AR22"/>
          <cell r="AS22"/>
          <cell r="AT22"/>
          <cell r="AU22"/>
        </row>
        <row r="23">
          <cell r="F23"/>
          <cell r="G23"/>
          <cell r="H23"/>
          <cell r="I23"/>
          <cell r="J23"/>
          <cell r="K23"/>
          <cell r="L23"/>
          <cell r="M23"/>
          <cell r="N23"/>
          <cell r="O23"/>
          <cell r="P23"/>
          <cell r="Q23"/>
          <cell r="R23"/>
          <cell r="S23"/>
          <cell r="U23"/>
          <cell r="V23"/>
          <cell r="W23"/>
          <cell r="X23"/>
          <cell r="Y23"/>
          <cell r="AA23"/>
          <cell r="AB23"/>
          <cell r="AC23"/>
          <cell r="AD23"/>
          <cell r="AE23"/>
          <cell r="AF23"/>
          <cell r="AG23"/>
          <cell r="AH23"/>
          <cell r="AI23"/>
          <cell r="AJ23"/>
          <cell r="AK23"/>
          <cell r="AL23"/>
          <cell r="AM23"/>
          <cell r="AN23"/>
          <cell r="AO23"/>
          <cell r="AP23"/>
          <cell r="AQ23"/>
          <cell r="AR23"/>
          <cell r="AS23"/>
          <cell r="AT23"/>
          <cell r="AU23"/>
        </row>
        <row r="24">
          <cell r="F24"/>
          <cell r="G24"/>
          <cell r="H24"/>
          <cell r="I24"/>
          <cell r="J24"/>
          <cell r="K24"/>
          <cell r="L24"/>
          <cell r="M24"/>
          <cell r="N24"/>
          <cell r="O24"/>
          <cell r="P24"/>
          <cell r="Q24"/>
          <cell r="R24"/>
          <cell r="S24"/>
          <cell r="U24"/>
          <cell r="V24"/>
          <cell r="W24"/>
          <cell r="X24"/>
          <cell r="Y24"/>
          <cell r="AA24"/>
          <cell r="AB24"/>
          <cell r="AC24"/>
          <cell r="AD24"/>
          <cell r="AE24"/>
          <cell r="AF24"/>
          <cell r="AG24"/>
          <cell r="AH24"/>
          <cell r="AI24"/>
          <cell r="AJ24"/>
          <cell r="AK24"/>
          <cell r="AL24"/>
          <cell r="AM24"/>
          <cell r="AN24"/>
          <cell r="AO24"/>
          <cell r="AP24"/>
          <cell r="AQ24"/>
          <cell r="AR24"/>
          <cell r="AS24"/>
          <cell r="AT24"/>
          <cell r="AU24"/>
        </row>
        <row r="25">
          <cell r="F25"/>
          <cell r="G25"/>
          <cell r="H25"/>
          <cell r="I25"/>
          <cell r="L25"/>
          <cell r="M25"/>
          <cell r="N25"/>
          <cell r="O25"/>
          <cell r="P25"/>
          <cell r="Q25"/>
          <cell r="R25"/>
          <cell r="S25"/>
          <cell r="U25"/>
          <cell r="V25"/>
          <cell r="W25"/>
          <cell r="X25"/>
          <cell r="Y25"/>
          <cell r="AA25"/>
          <cell r="AB25"/>
          <cell r="AC25"/>
          <cell r="AD25"/>
          <cell r="AE25"/>
          <cell r="AF25"/>
          <cell r="AG25"/>
          <cell r="AH25"/>
          <cell r="AI25"/>
          <cell r="AJ25"/>
          <cell r="AK25"/>
          <cell r="AL25"/>
          <cell r="AM25"/>
          <cell r="AN25"/>
          <cell r="AO25"/>
          <cell r="AP25"/>
          <cell r="AQ25"/>
          <cell r="AR25"/>
          <cell r="AS25"/>
          <cell r="AT25"/>
          <cell r="AU25"/>
        </row>
        <row r="26">
          <cell r="F26"/>
          <cell r="G26"/>
          <cell r="H26"/>
          <cell r="I26"/>
          <cell r="J26"/>
          <cell r="L26"/>
          <cell r="M26"/>
          <cell r="N26"/>
          <cell r="O26"/>
          <cell r="P26"/>
          <cell r="Q26"/>
          <cell r="R26"/>
          <cell r="S26"/>
          <cell r="U26"/>
          <cell r="V26"/>
          <cell r="W26"/>
          <cell r="X26"/>
          <cell r="Y26"/>
          <cell r="AA26"/>
          <cell r="AB26"/>
          <cell r="AC26"/>
          <cell r="AD26"/>
          <cell r="AE26"/>
          <cell r="AF26"/>
          <cell r="AG26"/>
          <cell r="AH26"/>
          <cell r="AI26"/>
          <cell r="AJ26"/>
          <cell r="AK26"/>
          <cell r="AL26"/>
          <cell r="AM26"/>
          <cell r="AN26"/>
          <cell r="AO26"/>
          <cell r="AP26"/>
          <cell r="AQ26"/>
          <cell r="AR26"/>
          <cell r="AS26"/>
          <cell r="AT26"/>
          <cell r="AU26"/>
        </row>
        <row r="27">
          <cell r="F27"/>
          <cell r="G27"/>
          <cell r="H27"/>
          <cell r="I27"/>
          <cell r="J27"/>
          <cell r="K27"/>
          <cell r="L27"/>
          <cell r="M27"/>
          <cell r="N27"/>
          <cell r="O27"/>
          <cell r="P27"/>
          <cell r="Q27"/>
          <cell r="R27"/>
          <cell r="S27"/>
          <cell r="U27"/>
          <cell r="V27"/>
          <cell r="W27"/>
          <cell r="X27"/>
          <cell r="Y27"/>
          <cell r="AA27"/>
          <cell r="AB27"/>
          <cell r="AC27"/>
          <cell r="AD27"/>
          <cell r="AE27"/>
          <cell r="AF27"/>
          <cell r="AG27"/>
          <cell r="AH27"/>
          <cell r="AI27"/>
          <cell r="AJ27"/>
          <cell r="AK27"/>
          <cell r="AL27"/>
          <cell r="AM27"/>
          <cell r="AN27"/>
          <cell r="AO27"/>
          <cell r="AP27"/>
          <cell r="AQ27"/>
          <cell r="AR27"/>
          <cell r="AS27"/>
          <cell r="AT27"/>
          <cell r="AU27"/>
        </row>
        <row r="28">
          <cell r="F28"/>
          <cell r="G28"/>
          <cell r="H28"/>
          <cell r="I28"/>
          <cell r="J28"/>
          <cell r="K28"/>
          <cell r="L28"/>
          <cell r="M28"/>
          <cell r="N28"/>
          <cell r="O28"/>
          <cell r="P28"/>
          <cell r="Q28"/>
          <cell r="R28"/>
          <cell r="S28"/>
          <cell r="U28"/>
          <cell r="V28"/>
          <cell r="W28"/>
          <cell r="X28"/>
          <cell r="Y28"/>
          <cell r="Z28"/>
          <cell r="AA28"/>
          <cell r="AB28"/>
          <cell r="AC28"/>
          <cell r="AD28"/>
          <cell r="AE28"/>
          <cell r="AF28"/>
          <cell r="AG28"/>
          <cell r="AH28"/>
          <cell r="AI28"/>
          <cell r="AJ28"/>
          <cell r="AK28"/>
          <cell r="AL28"/>
          <cell r="AM28"/>
          <cell r="AN28"/>
          <cell r="AO28"/>
          <cell r="AP28"/>
          <cell r="AQ28"/>
          <cell r="AR28"/>
          <cell r="AS28"/>
          <cell r="AT28"/>
          <cell r="AU28"/>
        </row>
        <row r="29">
          <cell r="F29"/>
          <cell r="G29"/>
          <cell r="H29"/>
          <cell r="I29"/>
          <cell r="J29"/>
          <cell r="K29"/>
          <cell r="L29"/>
          <cell r="M29"/>
          <cell r="N29"/>
          <cell r="O29"/>
          <cell r="P29"/>
          <cell r="Q29"/>
          <cell r="R29"/>
          <cell r="S29"/>
          <cell r="U29"/>
          <cell r="V29"/>
          <cell r="W29"/>
          <cell r="X29"/>
          <cell r="Y29"/>
          <cell r="Z29"/>
          <cell r="AA29"/>
          <cell r="AB29"/>
          <cell r="AC29"/>
          <cell r="AD29"/>
          <cell r="AE29"/>
          <cell r="AF29"/>
          <cell r="AG29"/>
          <cell r="AH29"/>
          <cell r="AI29"/>
          <cell r="AJ29"/>
          <cell r="AK29"/>
          <cell r="AL29"/>
          <cell r="AM29"/>
          <cell r="AN29"/>
          <cell r="AO29"/>
          <cell r="AP29"/>
          <cell r="AQ29"/>
          <cell r="AR29"/>
          <cell r="AS29"/>
          <cell r="AT29"/>
          <cell r="AU29"/>
        </row>
        <row r="30">
          <cell r="F30"/>
          <cell r="G30"/>
          <cell r="H30"/>
          <cell r="I30"/>
          <cell r="J30"/>
          <cell r="K30"/>
          <cell r="L30"/>
          <cell r="M30"/>
          <cell r="N30"/>
          <cell r="O30"/>
          <cell r="P30"/>
          <cell r="Q30"/>
          <cell r="R30"/>
          <cell r="S30"/>
          <cell r="U30"/>
          <cell r="V30"/>
          <cell r="W30"/>
          <cell r="X30"/>
          <cell r="Y30"/>
          <cell r="Z30"/>
          <cell r="AA30"/>
          <cell r="AB30"/>
          <cell r="AC30"/>
          <cell r="AD30"/>
          <cell r="AE30"/>
          <cell r="AF30"/>
          <cell r="AG30"/>
          <cell r="AH30"/>
          <cell r="AI30"/>
          <cell r="AJ30"/>
          <cell r="AK30"/>
          <cell r="AL30"/>
          <cell r="AM30"/>
          <cell r="AN30"/>
          <cell r="AO30"/>
          <cell r="AP30"/>
          <cell r="AQ30"/>
          <cell r="AR30"/>
          <cell r="AS30"/>
          <cell r="AT30"/>
          <cell r="AU30"/>
        </row>
        <row r="33">
          <cell r="C33" t="str">
            <v>Physical Sciences Minor Teaching Area</v>
          </cell>
          <cell r="D33"/>
          <cell r="E33"/>
          <cell r="F33" t="str">
            <v>STRU-PSCIM</v>
          </cell>
        </row>
        <row r="34">
          <cell r="C34" t="str">
            <v>Biological Sciences Minor Teaching Area</v>
          </cell>
          <cell r="D34"/>
          <cell r="E34"/>
          <cell r="F34" t="str">
            <v>STRU-BSCIM</v>
          </cell>
        </row>
        <row r="35">
          <cell r="C35" t="str">
            <v xml:space="preserve">Psychology Minor Teaching Area </v>
          </cell>
          <cell r="D35"/>
          <cell r="E35"/>
          <cell r="F35" t="str">
            <v>STRU-PSYCM</v>
          </cell>
        </row>
        <row r="36">
          <cell r="C36" t="str">
            <v>HASS - Social Sciences Minor Teaching Area</v>
          </cell>
          <cell r="D36"/>
          <cell r="E36"/>
          <cell r="F36" t="str">
            <v>STRU-SOSCM</v>
          </cell>
        </row>
        <row r="37">
          <cell r="C37" t="str">
            <v>HASS - Humanities Minor Teaching Area</v>
          </cell>
          <cell r="D37"/>
          <cell r="E37"/>
          <cell r="F37" t="str">
            <v>STRU-HUMAM</v>
          </cell>
        </row>
        <row r="38">
          <cell r="C38" t="str">
            <v>English Minor Teaching Area</v>
          </cell>
          <cell r="D38"/>
          <cell r="E38"/>
          <cell r="F38" t="str">
            <v>STRU-ENGLM</v>
          </cell>
        </row>
        <row r="39">
          <cell r="C39" t="str">
            <v>Mathematics Minor Teaching Area</v>
          </cell>
          <cell r="D39"/>
          <cell r="E39"/>
          <cell r="F39" t="str">
            <v>STRU-MATHM</v>
          </cell>
        </row>
        <row r="40">
          <cell r="C40" t="str">
            <v>Broadening Performing Arts Teaching Area</v>
          </cell>
          <cell r="D40"/>
          <cell r="E40"/>
          <cell r="F40" t="str">
            <v>STRU-PARTB</v>
          </cell>
        </row>
        <row r="41">
          <cell r="C41" t="str">
            <v>Education Specialty &amp; The Arts Teaching Area</v>
          </cell>
          <cell r="D41"/>
          <cell r="E41"/>
          <cell r="F41" t="str">
            <v>STRU-EDART</v>
          </cell>
        </row>
        <row r="42">
          <cell r="C42" t="str">
            <v>Physical Sciences Minor Teaching Area</v>
          </cell>
          <cell r="D42"/>
          <cell r="E42"/>
          <cell r="F42" t="str">
            <v>STRU-PSCIM</v>
          </cell>
        </row>
        <row r="43">
          <cell r="C43" t="str">
            <v>Biological Sciences Minor Teaching Area</v>
          </cell>
          <cell r="D43"/>
          <cell r="E43"/>
          <cell r="F43" t="str">
            <v>STRU-BSCIM</v>
          </cell>
        </row>
        <row r="44">
          <cell r="C44" t="str">
            <v xml:space="preserve">Psychology Minor Teaching Area </v>
          </cell>
          <cell r="D44"/>
          <cell r="E44"/>
          <cell r="F44" t="str">
            <v>STRU-PSYCM</v>
          </cell>
        </row>
        <row r="45">
          <cell r="C45" t="str">
            <v>HASS - Social Sciences Minor Teaching Area</v>
          </cell>
          <cell r="D45"/>
          <cell r="E45"/>
          <cell r="F45" t="str">
            <v>STRU-SOSCM</v>
          </cell>
        </row>
        <row r="46">
          <cell r="C46" t="str">
            <v>HASS - Humanities Minor Teaching Area</v>
          </cell>
          <cell r="D46"/>
          <cell r="E46"/>
          <cell r="F46" t="str">
            <v>STRU-HUMAM</v>
          </cell>
        </row>
        <row r="47">
          <cell r="C47" t="str">
            <v>English Minor Teaching Area</v>
          </cell>
          <cell r="D47"/>
          <cell r="E47"/>
          <cell r="F47" t="str">
            <v>STRU-ENGLM</v>
          </cell>
        </row>
        <row r="48">
          <cell r="C48" t="str">
            <v>Mathematics Minor Teaching Area</v>
          </cell>
          <cell r="D48"/>
          <cell r="E48"/>
          <cell r="F48" t="str">
            <v>STRU-MATHM</v>
          </cell>
        </row>
        <row r="49">
          <cell r="C49" t="str">
            <v>Broadening Performing Arts Teaching Area</v>
          </cell>
          <cell r="D49"/>
          <cell r="E49"/>
          <cell r="F49" t="str">
            <v>STRU-PARTB</v>
          </cell>
        </row>
        <row r="50">
          <cell r="C50" t="str">
            <v>Education Specialty &amp; The Arts Teaching Area</v>
          </cell>
          <cell r="D50"/>
          <cell r="E50"/>
          <cell r="F50" t="str">
            <v>STRU-EDART</v>
          </cell>
        </row>
        <row r="51">
          <cell r="C51" t="str">
            <v>Physical Sciences Minor Teaching Area</v>
          </cell>
          <cell r="D51"/>
          <cell r="E51"/>
          <cell r="F51" t="str">
            <v>STRU-PSCIM</v>
          </cell>
        </row>
        <row r="52">
          <cell r="C52" t="str">
            <v>Biological Sciences Minor Teaching Area</v>
          </cell>
          <cell r="D52"/>
          <cell r="E52"/>
          <cell r="F52" t="str">
            <v>STRU-BSCIM</v>
          </cell>
        </row>
        <row r="53">
          <cell r="C53" t="str">
            <v xml:space="preserve">Psychology Minor Teaching Area </v>
          </cell>
          <cell r="D53"/>
          <cell r="E53"/>
          <cell r="F53" t="str">
            <v>STRU-PSYCM</v>
          </cell>
        </row>
        <row r="54">
          <cell r="C54" t="str">
            <v>HASS - Social Sciences Minor Teaching Area</v>
          </cell>
          <cell r="D54"/>
          <cell r="E54"/>
          <cell r="F54" t="str">
            <v>STRU-SOSCM</v>
          </cell>
        </row>
        <row r="55">
          <cell r="C55" t="str">
            <v>HASS - Humanities Minor Teaching Area</v>
          </cell>
          <cell r="D55"/>
          <cell r="E55"/>
          <cell r="F55" t="str">
            <v>STRU-HUMAM</v>
          </cell>
        </row>
        <row r="56">
          <cell r="C56" t="str">
            <v>English Minor Teaching Area</v>
          </cell>
          <cell r="D56"/>
          <cell r="E56"/>
          <cell r="F56" t="str">
            <v>STRU-ENGLM</v>
          </cell>
        </row>
        <row r="57">
          <cell r="C57" t="str">
            <v>Mathematics Minor Teaching Area</v>
          </cell>
          <cell r="D57"/>
          <cell r="E57"/>
          <cell r="F57" t="str">
            <v>STRU-MATHM</v>
          </cell>
        </row>
        <row r="58">
          <cell r="C58" t="str">
            <v>Broadening Visual Arts Teaching Area</v>
          </cell>
          <cell r="D58"/>
          <cell r="E58"/>
          <cell r="F58" t="str">
            <v>STRU-VARTB</v>
          </cell>
        </row>
        <row r="59">
          <cell r="C59" t="str">
            <v>Education Specialty &amp; The Arts Teaching Area</v>
          </cell>
          <cell r="D59"/>
          <cell r="E59"/>
          <cell r="F59" t="str">
            <v>STRU-EDART</v>
          </cell>
        </row>
        <row r="60">
          <cell r="C60" t="str">
            <v>Physical Sciences Minor Teaching Area</v>
          </cell>
          <cell r="D60"/>
          <cell r="E60"/>
          <cell r="F60" t="str">
            <v>STRU-PSCIM</v>
          </cell>
        </row>
        <row r="61">
          <cell r="C61" t="str">
            <v>Biological Sciences Minor Teaching Area</v>
          </cell>
          <cell r="E61"/>
          <cell r="F61" t="str">
            <v>STRU-BSCIM</v>
          </cell>
        </row>
        <row r="62">
          <cell r="C62" t="str">
            <v xml:space="preserve">Psychology Minor Teaching Area </v>
          </cell>
          <cell r="E62"/>
          <cell r="F62" t="str">
            <v>STRU-PSYCM</v>
          </cell>
        </row>
        <row r="63">
          <cell r="C63" t="str">
            <v>HASS - Social Sciences Minor Teaching Area</v>
          </cell>
          <cell r="E63"/>
          <cell r="F63" t="str">
            <v>STRU-SOSCM</v>
          </cell>
        </row>
        <row r="64">
          <cell r="C64" t="str">
            <v>HASS - Humanities Minor Teaching Area</v>
          </cell>
          <cell r="E64"/>
          <cell r="F64" t="str">
            <v>STRU-HUMAM</v>
          </cell>
        </row>
        <row r="65">
          <cell r="C65" t="str">
            <v>The Arts - Visual Arts Minor Teaching Area</v>
          </cell>
          <cell r="E65"/>
          <cell r="F65" t="str">
            <v>STRU-VARTM</v>
          </cell>
        </row>
        <row r="66">
          <cell r="C66" t="str">
            <v>The Arts - Performing Arts Minor Teaching Area</v>
          </cell>
          <cell r="E66"/>
          <cell r="F66" t="str">
            <v>STRU-PARTM</v>
          </cell>
        </row>
        <row r="67">
          <cell r="C67" t="str">
            <v>Mathematics Minor Teaching Area</v>
          </cell>
          <cell r="E67"/>
          <cell r="F67" t="str">
            <v>STRU-MATHM</v>
          </cell>
        </row>
        <row r="68">
          <cell r="C68" t="str">
            <v>Broadening English Teaching Area</v>
          </cell>
          <cell r="E68"/>
          <cell r="F68" t="str">
            <v>STRU-ENGLB</v>
          </cell>
        </row>
        <row r="69">
          <cell r="C69" t="str">
            <v>Education Specialty &amp; English Teaching Area</v>
          </cell>
          <cell r="E69"/>
          <cell r="F69" t="str">
            <v>STRU-EDENG</v>
          </cell>
        </row>
        <row r="70">
          <cell r="C70" t="str">
            <v>Physical Sciences Minor Teaching Area</v>
          </cell>
          <cell r="E70"/>
          <cell r="F70" t="str">
            <v>STRU-PSCIM</v>
          </cell>
        </row>
        <row r="71">
          <cell r="C71" t="str">
            <v>Biological Sciences Minor Teaching Area</v>
          </cell>
          <cell r="E71"/>
          <cell r="F71" t="str">
            <v>STRU-BSCIM</v>
          </cell>
        </row>
        <row r="72">
          <cell r="C72" t="str">
            <v xml:space="preserve">Psychology Minor Teaching Area </v>
          </cell>
          <cell r="E72"/>
          <cell r="F72" t="str">
            <v>STRU-PSYCM</v>
          </cell>
        </row>
        <row r="73">
          <cell r="C73" t="str">
            <v>The Arts - Visual Arts Minor Teaching Area</v>
          </cell>
          <cell r="E73"/>
          <cell r="F73" t="str">
            <v>STRU-VARTM</v>
          </cell>
        </row>
        <row r="74">
          <cell r="C74" t="str">
            <v>The Arts - Performing Arts Minor Teaching Area</v>
          </cell>
          <cell r="E74"/>
          <cell r="F74" t="str">
            <v>STRU-PARTM</v>
          </cell>
        </row>
        <row r="75">
          <cell r="C75" t="str">
            <v>English Minor Teaching Area</v>
          </cell>
          <cell r="E75"/>
          <cell r="F75" t="str">
            <v>STRU-ENGLM</v>
          </cell>
        </row>
        <row r="76">
          <cell r="C76" t="str">
            <v>Mathematics Minor Teaching Area</v>
          </cell>
          <cell r="E76"/>
          <cell r="F76" t="str">
            <v>STRU-MATHM</v>
          </cell>
        </row>
        <row r="77">
          <cell r="C77" t="str">
            <v>Broadening HASS for Economics Teaching Area</v>
          </cell>
          <cell r="E77"/>
          <cell r="F77" t="str">
            <v>STRU-ECOB1</v>
          </cell>
        </row>
        <row r="78">
          <cell r="C78" t="str">
            <v>Education Specialty &amp; HASS Teaching Area</v>
          </cell>
          <cell r="E78"/>
          <cell r="F78" t="str">
            <v>STRU-EDHAS</v>
          </cell>
        </row>
        <row r="79">
          <cell r="C79" t="str">
            <v>Physical Sciences Minor Teaching Area</v>
          </cell>
          <cell r="E79"/>
          <cell r="F79" t="str">
            <v>STRU-PSCIM</v>
          </cell>
        </row>
        <row r="80">
          <cell r="C80" t="str">
            <v>Biological Sciences Minor Teaching Area</v>
          </cell>
          <cell r="E80"/>
          <cell r="F80" t="str">
            <v>STRU-BSCIM</v>
          </cell>
        </row>
        <row r="81">
          <cell r="C81" t="str">
            <v xml:space="preserve">Psychology Minor Teaching Area </v>
          </cell>
          <cell r="E81"/>
          <cell r="F81" t="str">
            <v>STRU-PSYCM</v>
          </cell>
        </row>
        <row r="82">
          <cell r="C82" t="str">
            <v>The Arts - Visual Arts Minor Teaching Area</v>
          </cell>
          <cell r="E82"/>
          <cell r="F82" t="str">
            <v>STRU-VARTM</v>
          </cell>
        </row>
        <row r="83">
          <cell r="C83" t="str">
            <v>The Arts - Performing Arts Minor Teaching Area</v>
          </cell>
          <cell r="E83"/>
          <cell r="F83" t="str">
            <v>STRU-PARTM</v>
          </cell>
        </row>
        <row r="84">
          <cell r="C84" t="str">
            <v>English Minor Teaching Area</v>
          </cell>
          <cell r="E84"/>
          <cell r="F84" t="str">
            <v>STRU-ENGLM</v>
          </cell>
        </row>
        <row r="85">
          <cell r="C85" t="str">
            <v>Mathematics Minor Teaching Area</v>
          </cell>
          <cell r="E85"/>
          <cell r="F85" t="str">
            <v>STRU-MATHM</v>
          </cell>
        </row>
        <row r="86">
          <cell r="C86" t="str">
            <v>Broadening HASS for Geography Teaching Area</v>
          </cell>
          <cell r="E86"/>
          <cell r="F86" t="str">
            <v>STRU-GEOB1</v>
          </cell>
        </row>
        <row r="87">
          <cell r="C87" t="str">
            <v>Education Specialty &amp; HASS Teaching Area</v>
          </cell>
          <cell r="E87"/>
          <cell r="F87" t="str">
            <v>STRU-EDHAS</v>
          </cell>
        </row>
        <row r="88">
          <cell r="C88" t="str">
            <v>Physical Sciences Minor Teaching Area</v>
          </cell>
          <cell r="E88"/>
          <cell r="F88" t="str">
            <v>STRU-PSCIM</v>
          </cell>
        </row>
        <row r="89">
          <cell r="C89" t="str">
            <v>Biological Sciences Minor Teaching Area</v>
          </cell>
          <cell r="E89"/>
          <cell r="F89" t="str">
            <v>STRU-BSCIM</v>
          </cell>
        </row>
        <row r="90">
          <cell r="C90" t="str">
            <v xml:space="preserve">Psychology Minor Teaching Area </v>
          </cell>
          <cell r="E90"/>
          <cell r="F90" t="str">
            <v>STRU-PSYCM</v>
          </cell>
        </row>
        <row r="91">
          <cell r="C91" t="str">
            <v>The Arts - Visual Arts Minor Teaching Area</v>
          </cell>
          <cell r="E91"/>
          <cell r="F91" t="str">
            <v>STRU-VARTM</v>
          </cell>
        </row>
        <row r="92">
          <cell r="C92" t="str">
            <v>The Arts - Performing Arts Minor Teaching Area</v>
          </cell>
          <cell r="E92"/>
          <cell r="F92" t="str">
            <v>STRU-PARTM</v>
          </cell>
        </row>
        <row r="93">
          <cell r="C93" t="str">
            <v>English Minor Teaching Area</v>
          </cell>
          <cell r="E93"/>
          <cell r="F93" t="str">
            <v>STRU-ENGLM</v>
          </cell>
        </row>
        <row r="94">
          <cell r="C94" t="str">
            <v>Mathematics Minor Teaching Area</v>
          </cell>
          <cell r="E94"/>
          <cell r="F94" t="str">
            <v>STRU-MATHM</v>
          </cell>
        </row>
        <row r="95">
          <cell r="C95" t="str">
            <v>Broadening HASS for History Teaching Area</v>
          </cell>
          <cell r="E95"/>
          <cell r="F95" t="str">
            <v>STRU-HISB1</v>
          </cell>
        </row>
        <row r="96">
          <cell r="C96" t="str">
            <v>Education Specialty &amp; HASS Teaching Area</v>
          </cell>
          <cell r="E96"/>
          <cell r="F96" t="str">
            <v>STRU-EDHAS</v>
          </cell>
        </row>
        <row r="97">
          <cell r="C97" t="str">
            <v>Physical Sciences Minor Teaching Area</v>
          </cell>
          <cell r="E97"/>
          <cell r="F97" t="str">
            <v>STRU-PSCIM</v>
          </cell>
        </row>
        <row r="98">
          <cell r="C98" t="str">
            <v>Biological Sciences Minor Teaching Area</v>
          </cell>
          <cell r="E98"/>
          <cell r="F98" t="str">
            <v>STRU-BSCIM</v>
          </cell>
        </row>
        <row r="99">
          <cell r="C99" t="str">
            <v xml:space="preserve">Psychology Minor Teaching Area </v>
          </cell>
          <cell r="E99"/>
          <cell r="F99" t="str">
            <v>STRU-PSYCM</v>
          </cell>
        </row>
        <row r="100">
          <cell r="C100" t="str">
            <v>The Arts - Visual Arts Minor Teaching Area</v>
          </cell>
          <cell r="E100"/>
          <cell r="F100" t="str">
            <v>STRU-VARTM</v>
          </cell>
        </row>
        <row r="101">
          <cell r="C101" t="str">
            <v>The Arts - Performing Arts Minor Teaching Area</v>
          </cell>
          <cell r="E101"/>
          <cell r="F101" t="str">
            <v>STRU-PARTM</v>
          </cell>
        </row>
        <row r="102">
          <cell r="C102" t="str">
            <v>English Minor Teaching Area</v>
          </cell>
          <cell r="E102"/>
          <cell r="F102" t="str">
            <v>STRU-ENGLM</v>
          </cell>
        </row>
        <row r="103">
          <cell r="C103" t="str">
            <v>Mathematics Minor Teaching Area</v>
          </cell>
          <cell r="E103"/>
          <cell r="F103" t="str">
            <v>STRU-MATHM</v>
          </cell>
        </row>
        <row r="104">
          <cell r="C104" t="str">
            <v>Broadening HASS for Politics &amp; Law Teaching Area</v>
          </cell>
          <cell r="E104"/>
          <cell r="F104" t="str">
            <v>STRU-POLB1</v>
          </cell>
        </row>
        <row r="105">
          <cell r="C105" t="str">
            <v>Education Specialty &amp; HASS Teaching Area</v>
          </cell>
          <cell r="E105"/>
          <cell r="F105" t="str">
            <v>STRU-EDHAS</v>
          </cell>
        </row>
        <row r="106">
          <cell r="C106" t="str">
            <v>Physical Sciences Minor Teaching Area</v>
          </cell>
          <cell r="E106"/>
          <cell r="F106" t="str">
            <v>STRU-PSCIM</v>
          </cell>
        </row>
        <row r="107">
          <cell r="C107" t="str">
            <v>Biological Sciences Minor Teaching Area</v>
          </cell>
          <cell r="E107"/>
          <cell r="F107" t="str">
            <v>STRU-BSCIM</v>
          </cell>
        </row>
        <row r="108">
          <cell r="C108" t="str">
            <v xml:space="preserve">Psychology Minor Teaching Area </v>
          </cell>
          <cell r="E108"/>
          <cell r="F108" t="str">
            <v>STRU-PSYCM</v>
          </cell>
        </row>
        <row r="109">
          <cell r="C109" t="str">
            <v>HASS - Social Sciences Minor Teaching Area</v>
          </cell>
          <cell r="E109"/>
          <cell r="F109" t="str">
            <v>STRU-SOSCM</v>
          </cell>
        </row>
        <row r="110">
          <cell r="C110" t="str">
            <v>HASS - Humanities Minor Teaching Area</v>
          </cell>
          <cell r="E110"/>
          <cell r="F110" t="str">
            <v>STRU-HUMAM</v>
          </cell>
        </row>
        <row r="111">
          <cell r="C111" t="str">
            <v>The Arts - Visual Arts Minor Teaching Area</v>
          </cell>
          <cell r="E111"/>
          <cell r="F111" t="str">
            <v>STRU-VARTM</v>
          </cell>
        </row>
        <row r="112">
          <cell r="C112" t="str">
            <v>The Arts - Performing Arts Minor Teaching Area</v>
          </cell>
          <cell r="E112"/>
          <cell r="F112" t="str">
            <v>STRU-PARTM</v>
          </cell>
        </row>
        <row r="113">
          <cell r="C113" t="str">
            <v>English Minor Teaching Area</v>
          </cell>
          <cell r="E113"/>
          <cell r="F113" t="str">
            <v>STRU-ENGLM</v>
          </cell>
        </row>
        <row r="114">
          <cell r="C114" t="str">
            <v>Broadening Mathematics Teaching Area</v>
          </cell>
          <cell r="E114"/>
          <cell r="F114" t="str">
            <v>STRU-MATHB</v>
          </cell>
        </row>
        <row r="115">
          <cell r="C115" t="str">
            <v>Education Specialty &amp; Mathematics Teaching Area</v>
          </cell>
          <cell r="E115"/>
          <cell r="F115" t="str">
            <v>STRU-EDMAT</v>
          </cell>
        </row>
        <row r="116">
          <cell r="C116" t="str">
            <v>HASS - Social Sciences Minor Teaching Area</v>
          </cell>
          <cell r="E116"/>
          <cell r="F116" t="str">
            <v>STRU-SOSCM</v>
          </cell>
        </row>
        <row r="117">
          <cell r="C117" t="str">
            <v>HASS - Humanities Minor Teaching Area</v>
          </cell>
          <cell r="E117"/>
          <cell r="F117" t="str">
            <v>STRU-HUMAM</v>
          </cell>
        </row>
        <row r="118">
          <cell r="C118" t="str">
            <v>The Arts - Visual Arts Minor Teaching Area</v>
          </cell>
          <cell r="E118"/>
          <cell r="F118" t="str">
            <v>STRU-VARTM</v>
          </cell>
        </row>
        <row r="119">
          <cell r="C119" t="str">
            <v>The Arts - Performing Arts Minor Teaching Area</v>
          </cell>
          <cell r="E119"/>
          <cell r="F119" t="str">
            <v>STRU-PARTM</v>
          </cell>
        </row>
        <row r="120">
          <cell r="C120" t="str">
            <v>English Minor Teaching Area</v>
          </cell>
          <cell r="E120"/>
          <cell r="F120" t="str">
            <v>STRU-ENGLM</v>
          </cell>
        </row>
        <row r="121">
          <cell r="C121" t="str">
            <v>Mathematics Minor Teaching Area</v>
          </cell>
          <cell r="E121"/>
          <cell r="F121" t="str">
            <v>STRU-MATHM</v>
          </cell>
        </row>
        <row r="122">
          <cell r="C122" t="str">
            <v>Broadening Biology Teaching Area</v>
          </cell>
          <cell r="E122"/>
          <cell r="F122" t="str">
            <v>STRU-BIOLB</v>
          </cell>
        </row>
        <row r="123">
          <cell r="C123" t="str">
            <v>Education Specialty &amp; Science Teaching Area</v>
          </cell>
          <cell r="E123"/>
          <cell r="F123" t="str">
            <v>STRU-EDSCI</v>
          </cell>
        </row>
        <row r="124">
          <cell r="C124" t="str">
            <v>HASS - Social Sciences Minor Teaching Area</v>
          </cell>
          <cell r="E124"/>
          <cell r="F124" t="str">
            <v>STRU-SOSCM</v>
          </cell>
        </row>
        <row r="125">
          <cell r="C125" t="str">
            <v>HASS - Humanities Minor Teaching Area</v>
          </cell>
          <cell r="E125"/>
          <cell r="F125" t="str">
            <v>STRU-HUMAM</v>
          </cell>
        </row>
        <row r="126">
          <cell r="C126" t="str">
            <v>The Arts - Visual Arts Minor Teaching Area</v>
          </cell>
          <cell r="E126"/>
          <cell r="F126" t="str">
            <v>STRU-VARTM</v>
          </cell>
        </row>
        <row r="127">
          <cell r="C127" t="str">
            <v>The Arts - Performing Arts Minor Teaching Area</v>
          </cell>
          <cell r="E127"/>
          <cell r="F127" t="str">
            <v>STRU-PARTM</v>
          </cell>
        </row>
        <row r="128">
          <cell r="C128" t="str">
            <v>English Minor Teaching Area</v>
          </cell>
          <cell r="E128"/>
          <cell r="F128" t="str">
            <v>STRU-ENGLM</v>
          </cell>
        </row>
        <row r="129">
          <cell r="C129" t="str">
            <v>Mathematics Minor Teaching Area</v>
          </cell>
          <cell r="E129"/>
          <cell r="F129" t="str">
            <v>STRU-MATHM</v>
          </cell>
        </row>
        <row r="130">
          <cell r="C130" t="str">
            <v>Broadening Chemistry Teaching Area</v>
          </cell>
          <cell r="E130"/>
          <cell r="F130" t="str">
            <v>STRU-CHEMB</v>
          </cell>
        </row>
        <row r="131">
          <cell r="C131" t="str">
            <v>Education Specialty &amp; Science Teaching Area</v>
          </cell>
          <cell r="E131"/>
          <cell r="F131" t="str">
            <v>STRU-EDSCI</v>
          </cell>
        </row>
        <row r="132">
          <cell r="C132" t="str">
            <v>HASS - Social Sciences Minor Teaching Area</v>
          </cell>
          <cell r="E132"/>
          <cell r="F132" t="str">
            <v>STRU-SOSCM</v>
          </cell>
        </row>
        <row r="133">
          <cell r="C133" t="str">
            <v>HASS - Humanities Minor Teaching Area</v>
          </cell>
          <cell r="F133" t="str">
            <v>STRU-HUMAM</v>
          </cell>
        </row>
        <row r="134">
          <cell r="C134" t="str">
            <v>The Arts - Visual Arts Minor Teaching Area</v>
          </cell>
          <cell r="F134" t="str">
            <v>STRU-VARTM</v>
          </cell>
        </row>
        <row r="135">
          <cell r="C135" t="str">
            <v>The Arts - Performing Arts Minor Teaching Area</v>
          </cell>
          <cell r="F135" t="str">
            <v>STRU-PARTM</v>
          </cell>
        </row>
        <row r="136">
          <cell r="C136" t="str">
            <v>English Minor Teaching Area</v>
          </cell>
          <cell r="F136" t="str">
            <v>STRU-ENGLM</v>
          </cell>
        </row>
        <row r="137">
          <cell r="C137" t="str">
            <v>Mathematics Minor Teaching Area</v>
          </cell>
          <cell r="F137" t="str">
            <v>STRU-MATHM</v>
          </cell>
        </row>
        <row r="138">
          <cell r="C138" t="str">
            <v>Broadening Human Biology Teaching Area</v>
          </cell>
          <cell r="F138" t="str">
            <v>STRU-HUMBB</v>
          </cell>
        </row>
        <row r="139">
          <cell r="C139" t="str">
            <v>Education Specialty &amp; Science Teaching Area</v>
          </cell>
          <cell r="F139" t="str">
            <v>STRU-EDSCI</v>
          </cell>
        </row>
        <row r="140">
          <cell r="C140" t="str">
            <v>Only Mathematics Minor</v>
          </cell>
          <cell r="D140"/>
          <cell r="F140" t="str">
            <v>MATHPHYS</v>
          </cell>
        </row>
        <row r="141">
          <cell r="C141" t="str">
            <v>HASS - Humanities Minor Teaching Area</v>
          </cell>
          <cell r="E141"/>
          <cell r="F141" t="str">
            <v>STRU-HUMAM</v>
          </cell>
        </row>
        <row r="142">
          <cell r="C142" t="str">
            <v>The Arts - Visual Arts Minor Teaching Area</v>
          </cell>
          <cell r="D142"/>
          <cell r="F142" t="str">
            <v>STRU-VARTM</v>
          </cell>
        </row>
        <row r="143">
          <cell r="C143" t="str">
            <v>The Arts - Performing Arts Minor Teaching Area</v>
          </cell>
          <cell r="D143"/>
          <cell r="F143" t="str">
            <v>STRU-PARTM</v>
          </cell>
        </row>
        <row r="144">
          <cell r="C144" t="str">
            <v>English Minor Teaching Area</v>
          </cell>
          <cell r="F144" t="str">
            <v>STRU-ENGLM</v>
          </cell>
        </row>
        <row r="145">
          <cell r="C145" t="str">
            <v>Mathematics Minor Teaching Area</v>
          </cell>
          <cell r="F145" t="str">
            <v>STRU-MATHM</v>
          </cell>
        </row>
        <row r="146">
          <cell r="C146" t="str">
            <v>Broadening Psychology Teaching Area</v>
          </cell>
          <cell r="F146" t="str">
            <v>STRU-PSYCB</v>
          </cell>
        </row>
        <row r="147">
          <cell r="C147" t="str">
            <v>Education Specialty &amp; Science Teaching Area</v>
          </cell>
          <cell r="F147" t="str">
            <v>STRU-EDSCI</v>
          </cell>
        </row>
      </sheetData>
      <sheetData sheetId="3">
        <row r="1">
          <cell r="A1" t="str">
            <v>Unit Code and Name</v>
          </cell>
          <cell r="B1"/>
          <cell r="C1" t="str">
            <v>Pre-requisite</v>
          </cell>
        </row>
        <row r="2">
          <cell r="A2" t="str">
            <v>ANTH1001 Society and Culture in a Globalising World</v>
          </cell>
          <cell r="C2" t="str">
            <v>NIL</v>
          </cell>
        </row>
        <row r="3">
          <cell r="A3" t="str">
            <v>ANTH3000 Evolutionary Anthropology</v>
          </cell>
          <cell r="C3" t="str">
            <v>HUMB2002</v>
          </cell>
        </row>
        <row r="4">
          <cell r="A4" t="str">
            <v>ANTH3003 Human Rights and Social Justice</v>
          </cell>
          <cell r="C4" t="str">
            <v>NIL</v>
          </cell>
        </row>
        <row r="5">
          <cell r="A5" t="str">
            <v>ATOC2000 Atmospheric and Oceanographic Sciences</v>
          </cell>
          <cell r="C5" t="str">
            <v>NIL</v>
          </cell>
        </row>
        <row r="6">
          <cell r="A6" t="str">
            <v>BCCB1000 Cell Biology</v>
          </cell>
          <cell r="C6" t="str">
            <v>NIL</v>
          </cell>
        </row>
        <row r="7">
          <cell r="A7" t="str">
            <v>BEHV2000 Psychological Science Experimental Methods</v>
          </cell>
          <cell r="C7" t="str">
            <v>EPID1000</v>
          </cell>
        </row>
        <row r="8">
          <cell r="A8" t="str">
            <v>BIOL1000 Functional Biology</v>
          </cell>
          <cell r="C8" t="str">
            <v>NIL</v>
          </cell>
        </row>
        <row r="9">
          <cell r="A9" t="str">
            <v>BLAW1004 Business Law</v>
          </cell>
          <cell r="C9" t="str">
            <v>NIL</v>
          </cell>
        </row>
        <row r="10">
          <cell r="A10" t="str">
            <v>BLAW2008 Public Relations Law</v>
          </cell>
          <cell r="C10" t="str">
            <v>NIL</v>
          </cell>
        </row>
        <row r="11">
          <cell r="A11" t="str">
            <v>BOTA2000 Plant Diversity and Adaptation</v>
          </cell>
          <cell r="B11"/>
          <cell r="C11" t="str">
            <v>BIOL1000</v>
          </cell>
        </row>
        <row r="12">
          <cell r="A12" t="str">
            <v>CHEM1000 Principles and Processes in Chemistry</v>
          </cell>
          <cell r="C12" t="str">
            <v>NIL</v>
          </cell>
        </row>
        <row r="13">
          <cell r="A13" t="str">
            <v>CHEM1001 Biological Chemistry</v>
          </cell>
          <cell r="C13" t="str">
            <v>NIL</v>
          </cell>
        </row>
        <row r="14">
          <cell r="A14" t="str">
            <v>CHEM1002 Reactivity and Function in Chemistry</v>
          </cell>
          <cell r="C14" t="str">
            <v>CHEM1000</v>
          </cell>
        </row>
        <row r="15">
          <cell r="A15" t="str">
            <v>CHEM2000 Chemical Energetics and Kinetics</v>
          </cell>
          <cell r="C15" t="str">
            <v>CHEM1000 + CHEM1002</v>
          </cell>
        </row>
        <row r="16">
          <cell r="A16" t="str">
            <v>CHEM2001 Materials Chemistry</v>
          </cell>
          <cell r="C16" t="str">
            <v>CHEM1000</v>
          </cell>
        </row>
        <row r="17">
          <cell r="A17" t="str">
            <v>CHEM2004 Chemical Structure and Spectroscopy</v>
          </cell>
          <cell r="C17" t="str">
            <v>CHEM1000 + CHEM1002</v>
          </cell>
        </row>
        <row r="18">
          <cell r="A18" t="str">
            <v>CHEM2005 Analytical Chemistry</v>
          </cell>
          <cell r="C18" t="str">
            <v>CHEM1000 + CHEM1002</v>
          </cell>
        </row>
        <row r="19">
          <cell r="A19" t="str">
            <v>CHEM2006 Chemical Reactions and Mechanisms</v>
          </cell>
          <cell r="C19" t="str">
            <v>CHEM2004</v>
          </cell>
        </row>
        <row r="20">
          <cell r="A20" t="str">
            <v>CHEM3001 Environmental Chemistry</v>
          </cell>
          <cell r="C20" t="str">
            <v>CHEM2004 + CHEM2005</v>
          </cell>
        </row>
        <row r="21">
          <cell r="A21" t="str">
            <v>CHEM3004 Analytical Chemistry and Spectroscopy</v>
          </cell>
          <cell r="B21"/>
          <cell r="C21" t="str">
            <v>CHEM2004 + CHEM2005</v>
          </cell>
        </row>
        <row r="22">
          <cell r="A22" t="str">
            <v>COMS1010 Academic and Professional Communications</v>
          </cell>
          <cell r="C22" t="str">
            <v>NIL</v>
          </cell>
        </row>
        <row r="23">
          <cell r="A23" t="str">
            <v>CWRI1003 Engaging Narrative</v>
          </cell>
          <cell r="C23" t="str">
            <v>NIL</v>
          </cell>
        </row>
        <row r="24">
          <cell r="A24" t="str">
            <v>CWRI2000 Popular Music and Identity</v>
          </cell>
          <cell r="C24" t="str">
            <v>NIL</v>
          </cell>
        </row>
        <row r="25">
          <cell r="A25" t="str">
            <v>ECEV2000 Terrestrial Ecology OR ZOOL2000 Animal Diversity and Evolution</v>
          </cell>
          <cell r="C25" t="str">
            <v>BIOL1000</v>
          </cell>
        </row>
        <row r="26">
          <cell r="A26" t="str">
            <v>ECEV3000 Foundations of Human Evolution</v>
          </cell>
          <cell r="B26"/>
          <cell r="C26" t="str">
            <v>HUMB2002</v>
          </cell>
        </row>
        <row r="27">
          <cell r="A27" t="str">
            <v>ECON1000 Introductory Economics</v>
          </cell>
          <cell r="C27" t="str">
            <v>NIL</v>
          </cell>
        </row>
        <row r="28">
          <cell r="A28" t="str">
            <v>ECON2001 Macroeconomic Principles</v>
          </cell>
          <cell r="C28" t="str">
            <v>ECON1000</v>
          </cell>
        </row>
        <row r="29">
          <cell r="A29" t="str">
            <v>ECON2004 Microeconomic Principles</v>
          </cell>
          <cell r="C29" t="str">
            <v>ECON1000</v>
          </cell>
        </row>
        <row r="30">
          <cell r="A30" t="str">
            <v>ECON2006 Applied Economics</v>
          </cell>
          <cell r="C30" t="str">
            <v>ECON2004</v>
          </cell>
        </row>
        <row r="31">
          <cell r="A31" t="str">
            <v>ECON3004 Macroeconomic Theory</v>
          </cell>
          <cell r="C31" t="str">
            <v>ECON2001</v>
          </cell>
        </row>
        <row r="32">
          <cell r="A32" t="str">
            <v>ECON3007 Advanced Applied Economics</v>
          </cell>
          <cell r="B32"/>
          <cell r="C32" t="str">
            <v>ECON2001</v>
          </cell>
        </row>
        <row r="33">
          <cell r="A33" t="str">
            <v>EPID1000 Foundations of Biostatistics and Epidemiology</v>
          </cell>
          <cell r="B33"/>
          <cell r="C33" t="str">
            <v>NIL</v>
          </cell>
        </row>
        <row r="34">
          <cell r="A34" t="str">
            <v>INED3001 Indigenous Australian Education</v>
          </cell>
          <cell r="B34"/>
          <cell r="C34" t="str">
            <v>EDUC2005</v>
          </cell>
        </row>
        <row r="35">
          <cell r="A35" t="str">
            <v>EDUC1027 Educators Inquiring About the World</v>
          </cell>
          <cell r="C35" t="str">
            <v>NIL</v>
          </cell>
        </row>
        <row r="36">
          <cell r="A36" t="str">
            <v>EDUC1017 The Professional Educator: Developing Teacher Identity</v>
          </cell>
          <cell r="C36" t="str">
            <v>NIL</v>
          </cell>
        </row>
        <row r="37">
          <cell r="A37" t="str">
            <v>EDUC1019 Teaching and Learning in the Digital World</v>
          </cell>
          <cell r="C37" t="str">
            <v>NIL</v>
          </cell>
        </row>
        <row r="38">
          <cell r="A38" t="str">
            <v>EDUC1021 Child Development for Educators</v>
          </cell>
          <cell r="C38" t="str">
            <v>NIL</v>
          </cell>
        </row>
        <row r="39">
          <cell r="A39" t="str">
            <v>EDUC1029 Performing Arts for Educators</v>
          </cell>
          <cell r="C39" t="str">
            <v>NIL</v>
          </cell>
        </row>
        <row r="40">
          <cell r="A40" t="str">
            <v>EDUC4049 The Professional Educator: Transition to the Profession</v>
          </cell>
          <cell r="C40" t="str">
            <v>EDSC3005 + 600CP</v>
          </cell>
        </row>
        <row r="41">
          <cell r="A41" t="str">
            <v>EDUC2005 Learning Theories, Diversity and Differentiation</v>
          </cell>
          <cell r="C41" t="str">
            <v>EDUC1021 and 50CP</v>
          </cell>
        </row>
        <row r="42">
          <cell r="A42" t="str">
            <v>EDUC2007 Teaching Language, Literacy and Literature in Junior Primary</v>
          </cell>
          <cell r="C42" t="str">
            <v>EDSC1009 + 100CP</v>
          </cell>
        </row>
        <row r="43">
          <cell r="A43" t="str">
            <v>EDPR2000 Inquiry in the Science Classroom</v>
          </cell>
          <cell r="C43" t="str">
            <v>EDUC1017</v>
          </cell>
        </row>
        <row r="44">
          <cell r="A44" t="str">
            <v>EDPR2004 Children as Mathematical Learners</v>
          </cell>
          <cell r="C44" t="str">
            <v>EDSC1009 + 100CP</v>
          </cell>
        </row>
        <row r="45">
          <cell r="A45" t="str">
            <v>EDPR3000 Inquiry in the Mathematics Classroom</v>
          </cell>
          <cell r="C45" t="str">
            <v>EDPR2004</v>
          </cell>
        </row>
        <row r="46">
          <cell r="A46" t="str">
            <v>EDPR3001 English Pedagogies and the Integrated Curriculum</v>
          </cell>
          <cell r="C46" t="str">
            <v>EDUC2007</v>
          </cell>
        </row>
        <row r="47">
          <cell r="A47" t="str">
            <v>EDPR3003 Inquiry in the Humanities and Social Sciences Classroom</v>
          </cell>
          <cell r="C47" t="str">
            <v>EDUC1027 + 150CP</v>
          </cell>
        </row>
        <row r="48">
          <cell r="A48" t="str">
            <v>EDPR3014 Visual and Media Arts Education</v>
          </cell>
          <cell r="C48" t="str">
            <v>EDUC1029 + 300CP</v>
          </cell>
        </row>
        <row r="49">
          <cell r="A49" t="str">
            <v>EDSC1009 Literacy and Numeracy Across the Curriculum</v>
          </cell>
          <cell r="C49" t="str">
            <v>NIL</v>
          </cell>
        </row>
        <row r="50">
          <cell r="A50" t="str">
            <v>EDSC1011 Managing the Learning Environment</v>
          </cell>
          <cell r="C50" t="str">
            <v>NIL</v>
          </cell>
        </row>
        <row r="51">
          <cell r="A51" t="str">
            <v>EDSC2008 Secondary Professional Experience 1: Planning</v>
          </cell>
          <cell r="C51" t="str">
            <v>EDUC1017 and EDSC1011</v>
          </cell>
        </row>
        <row r="52">
          <cell r="A52" t="str">
            <v>EDSC2009 Secondary Prof Exp 2: Assessment and Reporting</v>
          </cell>
          <cell r="C52" t="str">
            <v>EDC2008</v>
          </cell>
        </row>
        <row r="53">
          <cell r="A53" t="str">
            <v>EDSC3005 Secondary Prof Exp 3: Using Data to Inform Teaching and Learning</v>
          </cell>
          <cell r="C53" t="str">
            <v>EDSC2009 + C&amp;I Senior</v>
          </cell>
        </row>
        <row r="54">
          <cell r="A54" t="str">
            <v>EDUC4040 Professional Experience 4: The Internship</v>
          </cell>
          <cell r="C54" t="str">
            <v>All other units</v>
          </cell>
        </row>
        <row r="55">
          <cell r="A55" t="str">
            <v>EDSC3007 Curriculum and Culture in Secondary Schools</v>
          </cell>
          <cell r="C55" t="str">
            <v>300CP</v>
          </cell>
        </row>
        <row r="56">
          <cell r="A56" t="str">
            <v>EDSC3009 Educating Adolescents: Diversity and Inclusion</v>
          </cell>
          <cell r="C56" t="str">
            <v>NIL</v>
          </cell>
        </row>
        <row r="57">
          <cell r="A57" t="str">
            <v>EDSC4030 Curriculum and Instruction Lower Secondary: English</v>
          </cell>
          <cell r="B57"/>
          <cell r="C57" t="str">
            <v>NIL</v>
          </cell>
        </row>
        <row r="58">
          <cell r="A58" t="str">
            <v>EDSC4018 Curriculum and Instruction Senior Secondary: English</v>
          </cell>
          <cell r="B58"/>
          <cell r="C58" t="str">
            <v>EDSC4030</v>
          </cell>
        </row>
        <row r="59">
          <cell r="A59" t="str">
            <v>EDSC4020 Curriculum and Instruction Lower Secondary: Mathematics</v>
          </cell>
          <cell r="B59"/>
          <cell r="C59" t="str">
            <v>NIL</v>
          </cell>
        </row>
        <row r="60">
          <cell r="A60" t="str">
            <v>EDSC4021 Curriculum and Instruction Senior Secondary: Mathematics</v>
          </cell>
          <cell r="B60"/>
          <cell r="C60" t="str">
            <v>EDSC4020</v>
          </cell>
        </row>
        <row r="61">
          <cell r="A61" t="str">
            <v>EDSC4022 Curriculum &amp; Instruction in Lower Secondary: Science</v>
          </cell>
          <cell r="B61"/>
          <cell r="C61" t="str">
            <v>NIL</v>
          </cell>
        </row>
        <row r="62">
          <cell r="A62" t="str">
            <v>EDSC4023 Curriculum and Instruction Senior Secondary: Science</v>
          </cell>
          <cell r="B62"/>
          <cell r="C62" t="str">
            <v>EDSC4022</v>
          </cell>
        </row>
        <row r="63">
          <cell r="A63" t="str">
            <v>EDSC4024 Curriculum and Instruction Lower Secondary: HASS</v>
          </cell>
          <cell r="B63"/>
          <cell r="C63" t="str">
            <v>NIL</v>
          </cell>
        </row>
        <row r="64">
          <cell r="A64" t="str">
            <v>EDSC4026 Curriculum and Instruction Senior Secondary: HASS</v>
          </cell>
          <cell r="B64"/>
          <cell r="C64" t="str">
            <v>EDSC4024</v>
          </cell>
        </row>
        <row r="65">
          <cell r="A65" t="str">
            <v>EDSC4032 Curriculum and Instruction Lower Secondary: The Arts</v>
          </cell>
          <cell r="B65"/>
          <cell r="C65" t="str">
            <v>NIL</v>
          </cell>
        </row>
        <row r="66">
          <cell r="A66" t="str">
            <v>EDSC4028 Curriculum and Instruction Senior Secondary: The Arts</v>
          </cell>
          <cell r="B66"/>
          <cell r="C66" t="str">
            <v>EDSC4032</v>
          </cell>
        </row>
        <row r="67">
          <cell r="A67" t="str">
            <v>School of Education Option</v>
          </cell>
          <cell r="B67"/>
          <cell r="C67" t="str">
            <v>NIL</v>
          </cell>
        </row>
        <row r="68">
          <cell r="A68" t="str">
            <v>ENST2002 Wildlife Conservation</v>
          </cell>
          <cell r="C68" t="str">
            <v>NIL</v>
          </cell>
        </row>
        <row r="69">
          <cell r="A69" t="str">
            <v>ENST2003 Ecotoxicology and Environmental Monitoring</v>
          </cell>
          <cell r="C69" t="str">
            <v>BIOL1000</v>
          </cell>
        </row>
        <row r="70">
          <cell r="A70" t="str">
            <v>ENST3002 Environmental Restoration</v>
          </cell>
          <cell r="C70" t="str">
            <v>NIL</v>
          </cell>
        </row>
        <row r="71">
          <cell r="A71" t="str">
            <v>ERTH3000 Habitat and Landform Mapping</v>
          </cell>
          <cell r="C71" t="str">
            <v>NIL</v>
          </cell>
        </row>
        <row r="72">
          <cell r="A72" t="str">
            <v>FINA1000 Art and Creativity</v>
          </cell>
          <cell r="C72" t="str">
            <v>NIL</v>
          </cell>
        </row>
        <row r="73">
          <cell r="A73" t="str">
            <v>GENE2000 Molecular Genetics</v>
          </cell>
          <cell r="B73"/>
          <cell r="C73" t="str">
            <v>MEDI1000</v>
          </cell>
        </row>
        <row r="74">
          <cell r="A74" t="str">
            <v>GEOG1000 Human Geography</v>
          </cell>
          <cell r="B74"/>
          <cell r="C74" t="str">
            <v>NIL</v>
          </cell>
        </row>
        <row r="75">
          <cell r="A75" t="str">
            <v>GEOG2001 Geographies of Food Security</v>
          </cell>
          <cell r="B75"/>
          <cell r="C75" t="str">
            <v>NIL</v>
          </cell>
        </row>
        <row r="76">
          <cell r="A76" t="str">
            <v>GEOG3001 Sustainable Livelihoods</v>
          </cell>
          <cell r="B76"/>
          <cell r="C76" t="str">
            <v>NIL</v>
          </cell>
        </row>
        <row r="77">
          <cell r="A77" t="str">
            <v>PHGY1000 Physical Geography</v>
          </cell>
          <cell r="B77"/>
          <cell r="C77" t="str">
            <v>NIL</v>
          </cell>
        </row>
        <row r="78">
          <cell r="A78" t="str">
            <v>PHGY2000 Natural Hazards</v>
          </cell>
          <cell r="B78"/>
          <cell r="C78" t="str">
            <v>NIL</v>
          </cell>
        </row>
        <row r="79">
          <cell r="A79" t="str">
            <v>PHGY3000 Geographies of Health</v>
          </cell>
          <cell r="B79"/>
          <cell r="C79" t="str">
            <v>NIL</v>
          </cell>
        </row>
        <row r="80">
          <cell r="A80" t="str">
            <v>HIST1000 Legacies of Empire</v>
          </cell>
          <cell r="C80" t="str">
            <v>NIL</v>
          </cell>
        </row>
        <row r="81">
          <cell r="A81" t="str">
            <v>HIST2000 Twentieth Century Australia</v>
          </cell>
          <cell r="C81" t="str">
            <v>NIL</v>
          </cell>
        </row>
        <row r="82">
          <cell r="A82" t="str">
            <v>HIST2001 Democracy and Dictatorship</v>
          </cell>
          <cell r="C82" t="str">
            <v>NIL</v>
          </cell>
        </row>
        <row r="83">
          <cell r="A83" t="str">
            <v>HIST3001 Competition, Cooperation and Conflict since 1945</v>
          </cell>
          <cell r="C83" t="str">
            <v>NIL</v>
          </cell>
        </row>
        <row r="84">
          <cell r="A84" t="str">
            <v>HIST3003 Australians at War</v>
          </cell>
          <cell r="B84"/>
          <cell r="C84" t="str">
            <v>NIL</v>
          </cell>
        </row>
        <row r="85">
          <cell r="A85" t="str">
            <v>INDS2003 Nyungar Culture and Identity</v>
          </cell>
          <cell r="C85" t="str">
            <v>NIL</v>
          </cell>
        </row>
        <row r="86">
          <cell r="A86" t="str">
            <v>INTR1001 Australia and Asia Transformed</v>
          </cell>
          <cell r="B86"/>
          <cell r="C86" t="str">
            <v>NIL</v>
          </cell>
        </row>
        <row r="87">
          <cell r="A87" t="str">
            <v>HUMB1000 Human Structure and Function</v>
          </cell>
          <cell r="C87" t="str">
            <v>NIL</v>
          </cell>
        </row>
        <row r="88">
          <cell r="A88" t="str">
            <v>HUMB1001 Integrated Systems Anatomy and Physiology</v>
          </cell>
          <cell r="C88" t="str">
            <v>HUMB1000</v>
          </cell>
        </row>
        <row r="89">
          <cell r="A89" t="str">
            <v>HUMB2002 Anatomy of the Limbs</v>
          </cell>
          <cell r="B89"/>
          <cell r="C89" t="str">
            <v>HUMB1001</v>
          </cell>
        </row>
        <row r="90">
          <cell r="A90" t="str">
            <v>HUMB2003 Physiological Concepts</v>
          </cell>
          <cell r="B90"/>
          <cell r="C90" t="str">
            <v>HUMB1001</v>
          </cell>
        </row>
        <row r="91">
          <cell r="A91" t="str">
            <v>MEDI1000 Foundations of Biomedical Science</v>
          </cell>
          <cell r="C91" t="str">
            <v>NIL</v>
          </cell>
        </row>
        <row r="92">
          <cell r="A92" t="str">
            <v>MEDI2000 Foundations of Immunobiology</v>
          </cell>
          <cell r="B92"/>
          <cell r="C92" t="str">
            <v>MEDI1000 + HUMB1001</v>
          </cell>
        </row>
        <row r="93">
          <cell r="A93" t="str">
            <v>LCST1004 Introduction to Cultural Studies</v>
          </cell>
          <cell r="C93" t="str">
            <v>NIL</v>
          </cell>
        </row>
        <row r="94">
          <cell r="A94" t="str">
            <v>LCST2002 Unruly Bodies</v>
          </cell>
          <cell r="C94" t="str">
            <v>NIL</v>
          </cell>
        </row>
        <row r="95">
          <cell r="A95" t="str">
            <v>LCST2003 Creativity, Subversion and Taste</v>
          </cell>
          <cell r="C95" t="str">
            <v>NIL</v>
          </cell>
        </row>
        <row r="96">
          <cell r="A96" t="str">
            <v>LCST2004 Reality and its Other</v>
          </cell>
          <cell r="C96" t="str">
            <v>NIL</v>
          </cell>
        </row>
        <row r="97">
          <cell r="A97" t="str">
            <v>LCST3003 Imagined Spaces</v>
          </cell>
          <cell r="C97" t="str">
            <v>LCST2002</v>
          </cell>
        </row>
        <row r="98">
          <cell r="A98" t="str">
            <v>LCST3004 Terror and the Everyday</v>
          </cell>
          <cell r="B98"/>
          <cell r="C98" t="str">
            <v>LCST1004</v>
          </cell>
        </row>
        <row r="99">
          <cell r="A99" t="str">
            <v>MATH1015 Linear Algebra 1</v>
          </cell>
          <cell r="C99" t="str">
            <v>NIL</v>
          </cell>
        </row>
        <row r="100">
          <cell r="A100" t="str">
            <v>MATH1016 Calculus 1</v>
          </cell>
          <cell r="C100" t="str">
            <v>NIL</v>
          </cell>
        </row>
        <row r="101">
          <cell r="A101" t="str">
            <v>MATH2000 Network Optimisation</v>
          </cell>
          <cell r="C101" t="str">
            <v>NIL</v>
          </cell>
        </row>
        <row r="102">
          <cell r="A102" t="str">
            <v>MATH2009 Calculus 2</v>
          </cell>
          <cell r="C102" t="str">
            <v>MATH1016</v>
          </cell>
        </row>
        <row r="103">
          <cell r="A103" t="str">
            <v>MATH3000 Mathematical Methods</v>
          </cell>
          <cell r="C103" t="str">
            <v>MATH2009</v>
          </cell>
        </row>
        <row r="104">
          <cell r="A104" t="str">
            <v>MATH3001 Applied Mathematical Modelling</v>
          </cell>
          <cell r="C104" t="str">
            <v>MATH2009</v>
          </cell>
        </row>
        <row r="105">
          <cell r="A105" t="str">
            <v>STAT1003 Introduction to Data Science</v>
          </cell>
          <cell r="C105" t="str">
            <v>NIL</v>
          </cell>
        </row>
        <row r="106">
          <cell r="A106" t="str">
            <v>STAT1005 Introduction to Probability and Data Analysis</v>
          </cell>
          <cell r="C106" t="str">
            <v>NIL</v>
          </cell>
        </row>
        <row r="107">
          <cell r="A107" t="str">
            <v>STAT2001 Mathematical Statistics</v>
          </cell>
          <cell r="B107"/>
          <cell r="C107" t="str">
            <v>MATH1016 + MATH1015</v>
          </cell>
        </row>
        <row r="108">
          <cell r="A108" t="str">
            <v>PHYS1005 Physics 1</v>
          </cell>
          <cell r="B108"/>
          <cell r="C108" t="str">
            <v>NIL</v>
          </cell>
        </row>
        <row r="109">
          <cell r="A109" t="str">
            <v>PHYS1007 Physics 2</v>
          </cell>
          <cell r="C109" t="str">
            <v>NIL</v>
          </cell>
        </row>
        <row r="110">
          <cell r="A110" t="str">
            <v>PHYS2003 Classical Mechanics and Electromagnetism</v>
          </cell>
          <cell r="C110" t="str">
            <v>PHYS1005, PHYS1007, MATH1016, MATH2009</v>
          </cell>
        </row>
        <row r="111">
          <cell r="A111" t="str">
            <v>PHYS3008 Quantum Mechanics</v>
          </cell>
          <cell r="B111"/>
          <cell r="C111" t="str">
            <v>PHYS2003 + MATH2009</v>
          </cell>
        </row>
        <row r="112">
          <cell r="A112" t="str">
            <v>POLS3000 International Political Economy</v>
          </cell>
          <cell r="C112" t="str">
            <v>NIL</v>
          </cell>
        </row>
        <row r="113">
          <cell r="A113" t="str">
            <v>PSYC1000 Introduction to Psychology</v>
          </cell>
          <cell r="C113" t="str">
            <v>NIL</v>
          </cell>
        </row>
        <row r="114">
          <cell r="A114" t="str">
            <v>PSYC1001 Foundations of Psychology</v>
          </cell>
          <cell r="C114" t="str">
            <v>NIL</v>
          </cell>
        </row>
        <row r="115">
          <cell r="A115" t="str">
            <v>PSYC2001 Social Psychology</v>
          </cell>
          <cell r="C115" t="str">
            <v>PSYC1000</v>
          </cell>
        </row>
        <row r="116">
          <cell r="A116" t="str">
            <v>PSYC2002 Psychological Science Correlational Methods</v>
          </cell>
          <cell r="C116" t="str">
            <v>BEHV2000</v>
          </cell>
        </row>
        <row r="117">
          <cell r="A117" t="str">
            <v>PSYC3000 Indigenous and Cross Cultural Psychology</v>
          </cell>
          <cell r="C117" t="str">
            <v>INDH1000 + PSYC2001</v>
          </cell>
        </row>
        <row r="118">
          <cell r="A118" t="str">
            <v>PSYT3000 Abnormal Psychology</v>
          </cell>
          <cell r="B118"/>
          <cell r="C118" t="str">
            <v>PSYC1001 + PSYC2000</v>
          </cell>
        </row>
        <row r="119">
          <cell r="A119" t="str">
            <v>SCST1000 Introduction to Screen Creativity</v>
          </cell>
          <cell r="C119" t="str">
            <v>NIL</v>
          </cell>
        </row>
        <row r="120">
          <cell r="A120" t="str">
            <v>SCST2001 Television Drama</v>
          </cell>
          <cell r="C120" t="str">
            <v>NIL</v>
          </cell>
        </row>
        <row r="121">
          <cell r="A121" t="str">
            <v>SCST3010 Reading Screens</v>
          </cell>
          <cell r="C121" t="str">
            <v>SCST1000</v>
          </cell>
        </row>
        <row r="122">
          <cell r="A122" t="str">
            <v>SPRO1000 Introduction to Screen Industries</v>
          </cell>
          <cell r="C122" t="str">
            <v>NIL</v>
          </cell>
        </row>
        <row r="123">
          <cell r="A123" t="str">
            <v>SPRO2000 Television Production Workshop</v>
          </cell>
          <cell r="C123" t="str">
            <v>SPRO1000</v>
          </cell>
        </row>
        <row r="124">
          <cell r="A124" t="str">
            <v>SPRO2003 Drama Narratives</v>
          </cell>
          <cell r="C124" t="str">
            <v>SPRO1000</v>
          </cell>
        </row>
        <row r="125">
          <cell r="A125" t="str">
            <v>SPRO3006 Transmedia Narratives</v>
          </cell>
          <cell r="B125"/>
          <cell r="C125" t="str">
            <v>NIL</v>
          </cell>
        </row>
        <row r="126">
          <cell r="A126" t="str">
            <v>THTR2004 Voice for the Actor</v>
          </cell>
          <cell r="C126" t="str">
            <v>NIL</v>
          </cell>
        </row>
        <row r="127">
          <cell r="A127" t="str">
            <v>THTR1001 Acting Fundamentals</v>
          </cell>
          <cell r="C127" t="str">
            <v>NIL</v>
          </cell>
        </row>
        <row r="128">
          <cell r="A128" t="str">
            <v>THTR1002 Devising Fundamentals</v>
          </cell>
          <cell r="C128" t="str">
            <v>NIL</v>
          </cell>
        </row>
        <row r="129">
          <cell r="A129" t="str">
            <v xml:space="preserve">THTR2001 Acting </v>
          </cell>
          <cell r="C129" t="str">
            <v>THTR1001</v>
          </cell>
        </row>
        <row r="130">
          <cell r="A130" t="str">
            <v>THTR2002 Technical Theatre Fundamentals</v>
          </cell>
          <cell r="C130" t="str">
            <v>NIL</v>
          </cell>
        </row>
        <row r="131">
          <cell r="A131" t="str">
            <v>THTR3000 Directing Theatre</v>
          </cell>
          <cell r="C131" t="str">
            <v>THTR2001 + THTR2002</v>
          </cell>
        </row>
        <row r="132">
          <cell r="A132" t="str">
            <v>THTR3007 Contemporary Performance</v>
          </cell>
          <cell r="B132"/>
          <cell r="C132" t="str">
            <v>THTR3006/THTR2005/VISA2028</v>
          </cell>
        </row>
        <row r="133">
          <cell r="A133" t="str">
            <v>VISA1003 Drawing</v>
          </cell>
          <cell r="C133" t="str">
            <v>NIL</v>
          </cell>
        </row>
        <row r="134">
          <cell r="A134" t="str">
            <v>VISA1004 Fine Art Studio Methods</v>
          </cell>
          <cell r="C134" t="str">
            <v>NIL</v>
          </cell>
        </row>
        <row r="135">
          <cell r="A135" t="str">
            <v>VISA1005 Fine Art Studio Materials</v>
          </cell>
          <cell r="C135" t="str">
            <v>NIL</v>
          </cell>
        </row>
        <row r="136">
          <cell r="A136" t="str">
            <v>VISA2005 Fine Art Studio Processes</v>
          </cell>
          <cell r="C136" t="str">
            <v>VISA1004/VISA1005</v>
          </cell>
        </row>
        <row r="137">
          <cell r="A137" t="str">
            <v>VISA2006 Fine Art Studio Extension</v>
          </cell>
          <cell r="C137" t="str">
            <v>VISA2005</v>
          </cell>
        </row>
        <row r="138">
          <cell r="A138" t="str">
            <v>VISA2007 Fine Art Project</v>
          </cell>
        </row>
        <row r="139">
          <cell r="A139" t="str">
            <v>VISA2021 Arts Visual Research 1</v>
          </cell>
          <cell r="C139" t="str">
            <v>NIL</v>
          </cell>
        </row>
        <row r="140">
          <cell r="A140" t="str">
            <v>VISA2023 Fine Art Theory and Criticism</v>
          </cell>
        </row>
        <row r="141">
          <cell r="A141" t="str">
            <v>VISA2024 History and Theory of Art and Design 2</v>
          </cell>
          <cell r="C141" t="str">
            <v>NIL</v>
          </cell>
        </row>
        <row r="142">
          <cell r="A142" t="str">
            <v>VISA3006 Fine Art Concepts and Context</v>
          </cell>
          <cell r="C142" t="str">
            <v>NIL</v>
          </cell>
        </row>
        <row r="143">
          <cell r="A143" t="str">
            <v>VISA3010 Fine Art Studio Practice</v>
          </cell>
          <cell r="C143" t="str">
            <v>VISA2006</v>
          </cell>
        </row>
        <row r="144">
          <cell r="A144" t="str">
            <v>VISA3023 Fine Art Project Advanced</v>
          </cell>
          <cell r="B144"/>
          <cell r="C144"/>
        </row>
        <row r="145">
          <cell r="A145" t="str">
            <v>ZOOL2000 Animal Diversity and Evolution OR ECEV2000 Terrestrial Ecology</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R Planner"/>
      <sheetName val="Courses and unitsets"/>
      <sheetName val="OUA Handbook"/>
      <sheetName val="Int Handbook"/>
    </sheetNames>
    <sheetDataSet>
      <sheetData sheetId="0"/>
      <sheetData sheetId="1">
        <row r="1">
          <cell r="D1" t="str">
            <v>ECE2015</v>
          </cell>
        </row>
      </sheetData>
      <sheetData sheetId="2">
        <row r="1">
          <cell r="A1" t="str">
            <v>Study Package Availability Search</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tudents.connect.curtin.edu.a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showGridLines="0" tabSelected="1" workbookViewId="0">
      <selection activeCell="I4" sqref="I4:K4"/>
    </sheetView>
  </sheetViews>
  <sheetFormatPr defaultRowHeight="14.4" x14ac:dyDescent="0.3"/>
  <cols>
    <col min="1" max="1" width="13" style="6" customWidth="1"/>
    <col min="7" max="7" width="3.109375" customWidth="1"/>
    <col min="8" max="8" width="21.6640625" customWidth="1"/>
    <col min="11" max="11" width="7.6640625" customWidth="1"/>
  </cols>
  <sheetData>
    <row r="1" spans="1:22" ht="35.1" customHeight="1" x14ac:dyDescent="0.3">
      <c r="A1" s="157" t="s">
        <v>0</v>
      </c>
      <c r="B1" s="157"/>
      <c r="C1" s="157"/>
      <c r="D1" s="157"/>
      <c r="E1" s="157"/>
      <c r="F1" s="157"/>
      <c r="G1" s="157"/>
      <c r="H1" s="157"/>
      <c r="I1" s="157"/>
      <c r="J1" s="157"/>
      <c r="K1" s="157"/>
    </row>
    <row r="2" spans="1:22" ht="16.5" customHeight="1" x14ac:dyDescent="0.3">
      <c r="A2" s="28"/>
      <c r="B2" s="158"/>
      <c r="C2" s="158"/>
      <c r="D2" s="159" t="s">
        <v>126</v>
      </c>
      <c r="E2" s="159"/>
      <c r="F2" s="159"/>
      <c r="G2" s="159"/>
      <c r="H2" s="159"/>
      <c r="I2" s="160"/>
      <c r="J2" s="160"/>
      <c r="K2" s="29"/>
    </row>
    <row r="3" spans="1:22" ht="16.8" x14ac:dyDescent="0.3">
      <c r="A3" s="30" t="s">
        <v>111</v>
      </c>
      <c r="B3" s="31"/>
      <c r="C3" s="31"/>
      <c r="D3" s="31"/>
      <c r="E3" s="32"/>
      <c r="F3" s="33"/>
      <c r="G3" s="34"/>
      <c r="H3" s="33"/>
      <c r="I3" s="34"/>
      <c r="J3" s="35">
        <f>VLOOKUP(I4,Start,2,FALSE)</f>
        <v>0</v>
      </c>
      <c r="K3" s="36"/>
    </row>
    <row r="4" spans="1:22" x14ac:dyDescent="0.3">
      <c r="A4" s="30" t="s">
        <v>109</v>
      </c>
      <c r="B4" s="37"/>
      <c r="C4" s="38"/>
      <c r="D4" s="39"/>
      <c r="E4" s="32"/>
      <c r="F4" s="161"/>
      <c r="G4" s="161"/>
      <c r="H4" s="40" t="s">
        <v>112</v>
      </c>
      <c r="I4" s="162" t="s">
        <v>40</v>
      </c>
      <c r="J4" s="162"/>
      <c r="K4" s="162"/>
      <c r="L4" s="8"/>
      <c r="M4" s="8"/>
      <c r="N4" s="8"/>
      <c r="O4" s="8"/>
      <c r="P4" s="8"/>
      <c r="Q4" s="8"/>
      <c r="R4" s="8"/>
      <c r="S4" s="8"/>
      <c r="T4" s="8"/>
      <c r="U4" s="8"/>
      <c r="V4" s="8"/>
    </row>
    <row r="5" spans="1:22" s="2" customFormat="1" ht="14.1" customHeight="1" x14ac:dyDescent="0.3">
      <c r="A5" s="41" t="s">
        <v>1</v>
      </c>
      <c r="B5" s="42"/>
      <c r="C5" s="43"/>
      <c r="D5" s="43"/>
      <c r="E5" s="43"/>
      <c r="F5" s="43"/>
      <c r="G5" s="43"/>
      <c r="H5" s="44" t="s">
        <v>2</v>
      </c>
      <c r="I5" s="45" t="s">
        <v>3</v>
      </c>
      <c r="J5" s="164" t="s">
        <v>4</v>
      </c>
      <c r="K5" s="165"/>
      <c r="L5" s="9"/>
      <c r="M5" s="9"/>
      <c r="N5" s="9"/>
      <c r="O5" s="10"/>
      <c r="P5" s="10"/>
      <c r="Q5" s="10"/>
      <c r="R5" s="10"/>
      <c r="S5" s="10"/>
      <c r="T5" s="10"/>
      <c r="U5" s="10"/>
      <c r="V5" s="10"/>
    </row>
    <row r="6" spans="1:22" s="3" customFormat="1" ht="20.100000000000001" customHeight="1" x14ac:dyDescent="0.25">
      <c r="A6" s="106" t="e">
        <f>HLOOKUP($J$3,UnitCombs,2,FALSE)</f>
        <v>#N/A</v>
      </c>
      <c r="B6" s="163" t="e">
        <f t="shared" ref="B6:B13" si="0">VLOOKUP(A6, Handbook, 2,FALSE)</f>
        <v>#N/A</v>
      </c>
      <c r="C6" s="163"/>
      <c r="D6" s="163"/>
      <c r="E6" s="163"/>
      <c r="F6" s="163"/>
      <c r="G6" s="163"/>
      <c r="H6" s="46" t="e">
        <f>VLOOKUP(A6, Handbook, 3, FALSE)</f>
        <v>#N/A</v>
      </c>
      <c r="I6" s="47" t="e">
        <f t="shared" ref="I6:I14" si="1">VLOOKUP(A6,Handbook,4,FALSE)</f>
        <v>#N/A</v>
      </c>
      <c r="J6" s="166"/>
      <c r="K6" s="167"/>
      <c r="L6" s="11"/>
      <c r="M6" s="11"/>
      <c r="N6" s="11"/>
      <c r="O6" s="12"/>
      <c r="P6" s="12"/>
      <c r="Q6" s="12"/>
      <c r="R6" s="12"/>
      <c r="S6" s="12"/>
      <c r="T6" s="12"/>
      <c r="U6" s="12"/>
      <c r="V6" s="12"/>
    </row>
    <row r="7" spans="1:22" s="3" customFormat="1" ht="20.100000000000001" customHeight="1" x14ac:dyDescent="0.25">
      <c r="A7" s="107" t="e">
        <f>HLOOKUP($J$3,UnitCombs,3,FALSE)</f>
        <v>#N/A</v>
      </c>
      <c r="B7" s="151" t="e">
        <f t="shared" si="0"/>
        <v>#N/A</v>
      </c>
      <c r="C7" s="151"/>
      <c r="D7" s="151"/>
      <c r="E7" s="151"/>
      <c r="F7" s="151"/>
      <c r="G7" s="151"/>
      <c r="H7" s="46" t="e">
        <f>VLOOKUP(A7, Handbook, 3, FALSE)</f>
        <v>#N/A</v>
      </c>
      <c r="I7" s="47" t="e">
        <f t="shared" si="1"/>
        <v>#N/A</v>
      </c>
      <c r="J7" s="145"/>
      <c r="K7" s="146"/>
      <c r="L7" s="11"/>
      <c r="M7" s="11"/>
      <c r="N7" s="11"/>
      <c r="O7" s="12"/>
      <c r="P7" s="12"/>
      <c r="Q7" s="12"/>
      <c r="R7" s="12"/>
      <c r="S7" s="12"/>
      <c r="T7" s="12"/>
      <c r="U7" s="12"/>
      <c r="V7" s="12"/>
    </row>
    <row r="8" spans="1:22" s="3" customFormat="1" ht="20.100000000000001" customHeight="1" x14ac:dyDescent="0.25">
      <c r="A8" s="108" t="e">
        <f>HLOOKUP($J$3,UnitCombs,4,FALSE)</f>
        <v>#N/A</v>
      </c>
      <c r="B8" s="151" t="e">
        <f t="shared" si="0"/>
        <v>#N/A</v>
      </c>
      <c r="C8" s="151"/>
      <c r="D8" s="151"/>
      <c r="E8" s="151"/>
      <c r="F8" s="151"/>
      <c r="G8" s="151"/>
      <c r="H8" s="46" t="e">
        <f>VLOOKUP(A8, Handbook, 3, FALSE)</f>
        <v>#N/A</v>
      </c>
      <c r="I8" s="47" t="e">
        <f t="shared" si="1"/>
        <v>#N/A</v>
      </c>
      <c r="J8" s="155"/>
      <c r="K8" s="156"/>
      <c r="L8" s="11"/>
      <c r="M8" s="11"/>
      <c r="N8" s="11"/>
      <c r="O8" s="12"/>
      <c r="P8" s="12"/>
      <c r="Q8" s="12"/>
      <c r="R8" s="12"/>
      <c r="S8" s="12"/>
      <c r="T8" s="12"/>
      <c r="U8" s="12"/>
      <c r="V8" s="12"/>
    </row>
    <row r="9" spans="1:22" s="3" customFormat="1" ht="20.100000000000001" customHeight="1" x14ac:dyDescent="0.25">
      <c r="A9" s="109" t="e">
        <f>HLOOKUP($J$3,UnitCombs,5,FALSE)</f>
        <v>#N/A</v>
      </c>
      <c r="B9" s="153" t="e">
        <f t="shared" si="0"/>
        <v>#N/A</v>
      </c>
      <c r="C9" s="153"/>
      <c r="D9" s="153"/>
      <c r="E9" s="153"/>
      <c r="F9" s="153"/>
      <c r="G9" s="153"/>
      <c r="H9" s="46" t="e">
        <f>VLOOKUP(A9, Handbook, 3, FALSE)</f>
        <v>#N/A</v>
      </c>
      <c r="I9" s="47" t="e">
        <f t="shared" si="1"/>
        <v>#N/A</v>
      </c>
      <c r="J9" s="145"/>
      <c r="K9" s="146"/>
      <c r="L9" s="11"/>
      <c r="M9" s="11"/>
      <c r="N9" s="11"/>
      <c r="O9" s="12"/>
      <c r="P9" s="12"/>
      <c r="Q9" s="12"/>
      <c r="R9" s="12"/>
      <c r="S9" s="12"/>
      <c r="T9" s="12"/>
      <c r="U9" s="12"/>
      <c r="V9" s="12"/>
    </row>
    <row r="10" spans="1:22" s="3" customFormat="1" ht="5.0999999999999996" customHeight="1" x14ac:dyDescent="0.25">
      <c r="A10" s="48"/>
      <c r="B10" s="49"/>
      <c r="C10" s="50"/>
      <c r="D10" s="50"/>
      <c r="E10" s="50"/>
      <c r="F10" s="50"/>
      <c r="G10" s="50"/>
      <c r="H10" s="51"/>
      <c r="I10" s="52"/>
      <c r="J10" s="17"/>
      <c r="K10" s="18"/>
      <c r="L10" s="19"/>
      <c r="M10" s="11"/>
      <c r="N10" s="11"/>
      <c r="O10" s="11"/>
      <c r="P10" s="12"/>
      <c r="Q10" s="12"/>
      <c r="R10" s="12"/>
      <c r="S10" s="12"/>
      <c r="T10" s="12"/>
      <c r="U10" s="12"/>
      <c r="V10" s="12"/>
    </row>
    <row r="11" spans="1:22" s="3" customFormat="1" ht="20.100000000000001" customHeight="1" x14ac:dyDescent="0.25">
      <c r="A11" s="53" t="e">
        <f>HLOOKUP($J$3,UnitCombs,6,FALSE)</f>
        <v>#N/A</v>
      </c>
      <c r="B11" s="154" t="e">
        <f t="shared" si="0"/>
        <v>#N/A</v>
      </c>
      <c r="C11" s="154"/>
      <c r="D11" s="154"/>
      <c r="E11" s="154"/>
      <c r="F11" s="154"/>
      <c r="G11" s="154"/>
      <c r="H11" s="46" t="e">
        <f>VLOOKUP(A11, Handbook, 3, FALSE)</f>
        <v>#N/A</v>
      </c>
      <c r="I11" s="54" t="e">
        <f t="shared" si="1"/>
        <v>#N/A</v>
      </c>
      <c r="J11" s="147"/>
      <c r="K11" s="148"/>
      <c r="L11" s="11"/>
      <c r="M11" s="11"/>
      <c r="N11" s="11"/>
      <c r="O11" s="12"/>
      <c r="P11" s="12"/>
      <c r="Q11" s="12"/>
      <c r="R11" s="12"/>
      <c r="S11" s="12"/>
      <c r="T11" s="12"/>
      <c r="U11" s="12"/>
      <c r="V11" s="12"/>
    </row>
    <row r="12" spans="1:22" s="1" customFormat="1" ht="20.100000000000001" customHeight="1" x14ac:dyDescent="0.25">
      <c r="A12" s="55" t="e">
        <f>HLOOKUP($J$3,UnitCombs,7,FALSE)</f>
        <v>#N/A</v>
      </c>
      <c r="B12" s="151" t="e">
        <f t="shared" si="0"/>
        <v>#N/A</v>
      </c>
      <c r="C12" s="151"/>
      <c r="D12" s="151"/>
      <c r="E12" s="151"/>
      <c r="F12" s="151"/>
      <c r="G12" s="151"/>
      <c r="H12" s="46" t="e">
        <f>VLOOKUP(A12, Handbook, 3, FALSE)</f>
        <v>#N/A</v>
      </c>
      <c r="I12" s="54" t="e">
        <f t="shared" si="1"/>
        <v>#N/A</v>
      </c>
      <c r="J12" s="149"/>
      <c r="K12" s="150"/>
      <c r="L12" s="20"/>
      <c r="M12" s="20"/>
      <c r="N12" s="20"/>
      <c r="O12" s="21"/>
      <c r="P12" s="21"/>
      <c r="Q12" s="21"/>
      <c r="R12" s="21"/>
      <c r="S12" s="21"/>
      <c r="T12" s="21"/>
      <c r="U12" s="21"/>
      <c r="V12" s="21"/>
    </row>
    <row r="13" spans="1:22" s="1" customFormat="1" ht="20.100000000000001" customHeight="1" x14ac:dyDescent="0.25">
      <c r="A13" s="56" t="e">
        <f>HLOOKUP($J$3,UnitCombs,8,FALSE)</f>
        <v>#N/A</v>
      </c>
      <c r="B13" s="151" t="e">
        <f t="shared" si="0"/>
        <v>#N/A</v>
      </c>
      <c r="C13" s="151"/>
      <c r="D13" s="151"/>
      <c r="E13" s="151"/>
      <c r="F13" s="151"/>
      <c r="G13" s="151"/>
      <c r="H13" s="46" t="e">
        <f>VLOOKUP(A13, Handbook, 3, FALSE)</f>
        <v>#N/A</v>
      </c>
      <c r="I13" s="54" t="e">
        <f t="shared" si="1"/>
        <v>#N/A</v>
      </c>
      <c r="J13" s="149"/>
      <c r="K13" s="150"/>
      <c r="L13" s="20"/>
      <c r="M13" s="20"/>
      <c r="N13" s="20"/>
      <c r="O13" s="21"/>
      <c r="P13" s="21"/>
      <c r="Q13" s="21"/>
      <c r="R13" s="21"/>
      <c r="S13" s="21"/>
      <c r="T13" s="21"/>
      <c r="U13" s="21"/>
      <c r="V13" s="21"/>
    </row>
    <row r="14" spans="1:22" s="1" customFormat="1" ht="20.100000000000001" customHeight="1" x14ac:dyDescent="0.25">
      <c r="A14" s="110" t="e">
        <f>HLOOKUP($J$3,UnitCombs,9,FALSE)</f>
        <v>#N/A</v>
      </c>
      <c r="B14" s="57" t="e">
        <f>VLOOKUP(A14,Handbook,2,FALSE)</f>
        <v>#N/A</v>
      </c>
      <c r="C14" s="58"/>
      <c r="D14" s="58"/>
      <c r="E14" s="58"/>
      <c r="F14" s="58"/>
      <c r="G14" s="58"/>
      <c r="H14" s="46" t="e">
        <f>VLOOKUP(A14, Handbook, 3, FALSE)</f>
        <v>#N/A</v>
      </c>
      <c r="I14" s="54" t="e">
        <f t="shared" si="1"/>
        <v>#N/A</v>
      </c>
      <c r="J14" s="149"/>
      <c r="K14" s="150"/>
      <c r="L14" s="20"/>
      <c r="M14" s="20"/>
      <c r="N14" s="20"/>
      <c r="O14" s="21"/>
      <c r="P14" s="21"/>
      <c r="Q14" s="21"/>
      <c r="R14" s="21"/>
      <c r="S14" s="21"/>
      <c r="T14" s="21"/>
      <c r="U14" s="21"/>
      <c r="V14" s="21"/>
    </row>
    <row r="15" spans="1:22" s="2" customFormat="1" ht="14.1" customHeight="1" x14ac:dyDescent="0.3">
      <c r="A15" s="41" t="s">
        <v>5</v>
      </c>
      <c r="B15" s="42"/>
      <c r="C15" s="43"/>
      <c r="D15" s="43"/>
      <c r="E15" s="43"/>
      <c r="F15" s="43"/>
      <c r="G15" s="43"/>
      <c r="H15" s="44" t="s">
        <v>2</v>
      </c>
      <c r="I15" s="44" t="s">
        <v>3</v>
      </c>
      <c r="J15" s="139" t="s">
        <v>4</v>
      </c>
      <c r="K15" s="140"/>
      <c r="L15" s="9"/>
      <c r="M15" s="9"/>
      <c r="N15" s="9"/>
      <c r="O15" s="10"/>
      <c r="P15" s="10"/>
      <c r="Q15" s="10"/>
      <c r="R15" s="10"/>
      <c r="S15" s="10"/>
      <c r="T15" s="10"/>
      <c r="U15" s="10"/>
      <c r="V15" s="10"/>
    </row>
    <row r="16" spans="1:22" s="3" customFormat="1" ht="20.100000000000001" customHeight="1" x14ac:dyDescent="0.25">
      <c r="A16" s="59" t="e">
        <f>HLOOKUP(J3,UnitCombs,10,FALSE)</f>
        <v>#N/A</v>
      </c>
      <c r="B16" s="152" t="e">
        <f t="shared" ref="B16:B24" si="2">VLOOKUP(A16,Handbook,2,FALSE)</f>
        <v>#N/A</v>
      </c>
      <c r="C16" s="152"/>
      <c r="D16" s="152"/>
      <c r="E16" s="152"/>
      <c r="F16" s="152"/>
      <c r="G16" s="152"/>
      <c r="H16" s="46" t="e">
        <f>VLOOKUP(A16, Handbook, 3, FALSE)</f>
        <v>#N/A</v>
      </c>
      <c r="I16" s="47" t="e">
        <f t="shared" ref="I16:I24" si="3">VLOOKUP(A16,Handbook,4,FALSE)</f>
        <v>#N/A</v>
      </c>
      <c r="J16" s="141"/>
      <c r="K16" s="142"/>
      <c r="L16" s="11"/>
      <c r="M16" s="11"/>
      <c r="N16" s="11"/>
      <c r="O16" s="12"/>
      <c r="P16" s="12"/>
      <c r="Q16" s="12"/>
      <c r="R16" s="12"/>
      <c r="S16" s="12"/>
      <c r="T16" s="12"/>
      <c r="U16" s="12"/>
      <c r="V16" s="12"/>
    </row>
    <row r="17" spans="1:22" s="3" customFormat="1" ht="20.100000000000001" customHeight="1" x14ac:dyDescent="0.25">
      <c r="A17" s="59" t="e">
        <f>HLOOKUP(J3,UnitCombs,11,FALSE)</f>
        <v>#N/A</v>
      </c>
      <c r="B17" s="60" t="e">
        <f t="shared" si="2"/>
        <v>#N/A</v>
      </c>
      <c r="C17" s="61"/>
      <c r="D17" s="61"/>
      <c r="E17" s="61"/>
      <c r="F17" s="61"/>
      <c r="G17" s="61"/>
      <c r="H17" s="46" t="e">
        <f>VLOOKUP(A17, Handbook, 3, FALSE)</f>
        <v>#N/A</v>
      </c>
      <c r="I17" s="47" t="e">
        <f t="shared" si="3"/>
        <v>#N/A</v>
      </c>
      <c r="J17" s="143"/>
      <c r="K17" s="144"/>
      <c r="L17" s="11"/>
      <c r="M17" s="11"/>
      <c r="N17" s="11"/>
      <c r="O17" s="12"/>
      <c r="P17" s="12"/>
      <c r="Q17" s="12"/>
      <c r="R17" s="12"/>
      <c r="S17" s="12"/>
      <c r="T17" s="12"/>
      <c r="U17" s="12"/>
      <c r="V17" s="12"/>
    </row>
    <row r="18" spans="1:22" s="3" customFormat="1" ht="20.100000000000001" customHeight="1" x14ac:dyDescent="0.25">
      <c r="A18" s="59" t="e">
        <f>HLOOKUP(J3,UnitCombs,12,FALSE)</f>
        <v>#N/A</v>
      </c>
      <c r="B18" s="60" t="e">
        <f t="shared" si="2"/>
        <v>#N/A</v>
      </c>
      <c r="C18" s="61"/>
      <c r="D18" s="61"/>
      <c r="E18" s="61"/>
      <c r="F18" s="61"/>
      <c r="G18" s="61"/>
      <c r="H18" s="46" t="e">
        <f>VLOOKUP(A18, Handbook, 3, FALSE)</f>
        <v>#N/A</v>
      </c>
      <c r="I18" s="47" t="e">
        <f t="shared" si="3"/>
        <v>#N/A</v>
      </c>
      <c r="J18" s="132"/>
      <c r="K18" s="133"/>
      <c r="L18" s="11"/>
      <c r="M18" s="11"/>
      <c r="N18" s="11"/>
      <c r="O18" s="12"/>
      <c r="P18" s="12"/>
      <c r="Q18" s="12"/>
      <c r="R18" s="12"/>
      <c r="S18" s="12"/>
      <c r="T18" s="12"/>
      <c r="U18" s="12"/>
      <c r="V18" s="12"/>
    </row>
    <row r="19" spans="1:22" s="3" customFormat="1" ht="20.100000000000001" customHeight="1" x14ac:dyDescent="0.25">
      <c r="A19" s="59" t="e">
        <f>HLOOKUP(J3,UnitCombs,13,FALSE)</f>
        <v>#N/A</v>
      </c>
      <c r="B19" s="60" t="e">
        <f t="shared" si="2"/>
        <v>#N/A</v>
      </c>
      <c r="C19" s="61"/>
      <c r="D19" s="61"/>
      <c r="E19" s="61"/>
      <c r="F19" s="61"/>
      <c r="G19" s="61"/>
      <c r="H19" s="46" t="e">
        <f>VLOOKUP(A19, Handbook, 3, FALSE)</f>
        <v>#N/A</v>
      </c>
      <c r="I19" s="47" t="e">
        <f t="shared" si="3"/>
        <v>#N/A</v>
      </c>
      <c r="J19" s="132"/>
      <c r="K19" s="133"/>
      <c r="L19" s="11"/>
      <c r="M19" s="11"/>
      <c r="N19" s="11"/>
      <c r="O19" s="12"/>
      <c r="P19" s="12"/>
      <c r="Q19" s="12"/>
      <c r="R19" s="12"/>
      <c r="S19" s="12"/>
      <c r="T19" s="12"/>
      <c r="U19" s="12"/>
      <c r="V19" s="12"/>
    </row>
    <row r="20" spans="1:22" s="3" customFormat="1" ht="5.0999999999999996" customHeight="1" x14ac:dyDescent="0.25">
      <c r="A20" s="48"/>
      <c r="B20" s="49"/>
      <c r="C20" s="50"/>
      <c r="D20" s="50"/>
      <c r="E20" s="50"/>
      <c r="F20" s="50"/>
      <c r="G20" s="50"/>
      <c r="H20" s="51"/>
      <c r="I20" s="52"/>
      <c r="J20" s="17"/>
      <c r="K20" s="18"/>
      <c r="L20" s="19"/>
      <c r="M20" s="11"/>
      <c r="N20" s="11"/>
      <c r="O20" s="11"/>
      <c r="P20" s="12"/>
      <c r="Q20" s="12"/>
      <c r="R20" s="12"/>
      <c r="S20" s="12"/>
      <c r="T20" s="12"/>
      <c r="U20" s="12"/>
      <c r="V20" s="12"/>
    </row>
    <row r="21" spans="1:22" s="3" customFormat="1" ht="20.100000000000001" customHeight="1" x14ac:dyDescent="0.25">
      <c r="A21" s="59" t="e">
        <f>HLOOKUP(J3,UnitCombs,14,FALSE)</f>
        <v>#N/A</v>
      </c>
      <c r="B21" s="60" t="e">
        <f t="shared" si="2"/>
        <v>#N/A</v>
      </c>
      <c r="C21" s="61"/>
      <c r="D21" s="61"/>
      <c r="E21" s="61"/>
      <c r="F21" s="61"/>
      <c r="G21" s="61"/>
      <c r="H21" s="46" t="e">
        <f>VLOOKUP(A21, Handbook, 3, FALSE)</f>
        <v>#N/A</v>
      </c>
      <c r="I21" s="62" t="e">
        <f t="shared" si="3"/>
        <v>#N/A</v>
      </c>
      <c r="J21" s="132"/>
      <c r="K21" s="133"/>
      <c r="L21" s="11"/>
      <c r="M21" s="11"/>
      <c r="N21" s="11"/>
      <c r="O21" s="12"/>
      <c r="P21" s="12"/>
      <c r="Q21" s="12"/>
      <c r="R21" s="12"/>
      <c r="S21" s="12"/>
      <c r="T21" s="12"/>
      <c r="U21" s="12"/>
      <c r="V21" s="12"/>
    </row>
    <row r="22" spans="1:22" s="3" customFormat="1" ht="20.100000000000001" customHeight="1" x14ac:dyDescent="0.25">
      <c r="A22" s="59" t="e">
        <f>HLOOKUP(J3,UnitCombs,15,FALSE)</f>
        <v>#N/A</v>
      </c>
      <c r="B22" s="60" t="e">
        <f t="shared" si="2"/>
        <v>#N/A</v>
      </c>
      <c r="C22" s="63"/>
      <c r="D22" s="61"/>
      <c r="E22" s="61"/>
      <c r="F22" s="61"/>
      <c r="G22" s="61"/>
      <c r="H22" s="46" t="e">
        <f>VLOOKUP(A22, Handbook, 3, FALSE)</f>
        <v>#N/A</v>
      </c>
      <c r="I22" s="62" t="e">
        <f t="shared" si="3"/>
        <v>#N/A</v>
      </c>
      <c r="J22" s="132"/>
      <c r="K22" s="133"/>
      <c r="L22" s="11"/>
      <c r="M22" s="11"/>
      <c r="N22" s="11"/>
      <c r="O22" s="12"/>
      <c r="P22" s="12"/>
      <c r="Q22" s="12"/>
      <c r="R22" s="12"/>
      <c r="S22" s="12"/>
      <c r="T22" s="12"/>
      <c r="U22" s="12"/>
      <c r="V22" s="12"/>
    </row>
    <row r="23" spans="1:22" s="1" customFormat="1" ht="20.100000000000001" customHeight="1" x14ac:dyDescent="0.25">
      <c r="A23" s="59" t="e">
        <f>HLOOKUP(J3,UnitCombs,16,FALSE)</f>
        <v>#N/A</v>
      </c>
      <c r="B23" s="60" t="e">
        <f t="shared" si="2"/>
        <v>#N/A</v>
      </c>
      <c r="C23" s="61"/>
      <c r="D23" s="61"/>
      <c r="E23" s="61"/>
      <c r="F23" s="61"/>
      <c r="G23" s="61"/>
      <c r="H23" s="46" t="e">
        <f>VLOOKUP(A23, Handbook, 3, FALSE)</f>
        <v>#N/A</v>
      </c>
      <c r="I23" s="62" t="e">
        <f t="shared" si="3"/>
        <v>#N/A</v>
      </c>
      <c r="J23" s="132"/>
      <c r="K23" s="133"/>
      <c r="L23" s="20"/>
      <c r="M23" s="20"/>
      <c r="N23" s="20"/>
      <c r="O23" s="21"/>
      <c r="P23" s="21"/>
      <c r="Q23" s="21"/>
      <c r="R23" s="21"/>
      <c r="S23" s="21"/>
      <c r="T23" s="21"/>
      <c r="U23" s="21"/>
      <c r="V23" s="21"/>
    </row>
    <row r="24" spans="1:22" s="1" customFormat="1" ht="20.100000000000001" customHeight="1" x14ac:dyDescent="0.25">
      <c r="A24" s="59" t="e">
        <f>HLOOKUP(J3,UnitCombs,17,FALSE)</f>
        <v>#N/A</v>
      </c>
      <c r="B24" s="60" t="e">
        <f t="shared" si="2"/>
        <v>#N/A</v>
      </c>
      <c r="C24" s="64"/>
      <c r="D24" s="64"/>
      <c r="E24" s="64"/>
      <c r="F24" s="64"/>
      <c r="G24" s="64"/>
      <c r="H24" s="46" t="e">
        <f>VLOOKUP(A24, Handbook, 3, FALSE)</f>
        <v>#N/A</v>
      </c>
      <c r="I24" s="62" t="e">
        <f t="shared" si="3"/>
        <v>#N/A</v>
      </c>
      <c r="J24" s="132"/>
      <c r="K24" s="133"/>
      <c r="L24" s="20"/>
      <c r="M24" s="20"/>
      <c r="N24" s="20"/>
      <c r="O24" s="21"/>
      <c r="P24" s="21"/>
      <c r="Q24" s="21"/>
      <c r="R24" s="21"/>
      <c r="S24" s="21"/>
      <c r="T24" s="21"/>
      <c r="U24" s="21"/>
      <c r="V24" s="21"/>
    </row>
    <row r="25" spans="1:22" s="2" customFormat="1" ht="14.1" customHeight="1" x14ac:dyDescent="0.3">
      <c r="A25" s="41" t="s">
        <v>6</v>
      </c>
      <c r="B25" s="42"/>
      <c r="C25" s="43"/>
      <c r="D25" s="43"/>
      <c r="E25" s="43"/>
      <c r="F25" s="43"/>
      <c r="G25" s="43"/>
      <c r="H25" s="44" t="s">
        <v>2</v>
      </c>
      <c r="I25" s="44" t="s">
        <v>3</v>
      </c>
      <c r="J25" s="139" t="s">
        <v>4</v>
      </c>
      <c r="K25" s="140"/>
      <c r="L25" s="9"/>
      <c r="M25" s="9"/>
      <c r="N25" s="9"/>
      <c r="O25" s="10"/>
      <c r="P25" s="10"/>
      <c r="Q25" s="10"/>
      <c r="R25" s="10"/>
      <c r="S25" s="10"/>
      <c r="T25" s="10"/>
      <c r="U25" s="10"/>
      <c r="V25" s="10"/>
    </row>
    <row r="26" spans="1:22" s="3" customFormat="1" ht="20.100000000000001" customHeight="1" x14ac:dyDescent="0.25">
      <c r="A26" s="59" t="e">
        <f>HLOOKUP(J3,UnitCombs,18,FALSE)</f>
        <v>#N/A</v>
      </c>
      <c r="B26" s="65" t="e">
        <f t="shared" ref="B26:B34" si="4">VLOOKUP(A26,Handbook,2,FALSE)</f>
        <v>#N/A</v>
      </c>
      <c r="C26" s="61"/>
      <c r="D26" s="61"/>
      <c r="E26" s="61"/>
      <c r="F26" s="61"/>
      <c r="G26" s="61"/>
      <c r="H26" s="46" t="e">
        <f>VLOOKUP(A26, Handbook, 3, FALSE)</f>
        <v>#N/A</v>
      </c>
      <c r="I26" s="47" t="e">
        <f t="shared" ref="I26:I34" si="5">VLOOKUP(A26,Handbook,4,FALSE)</f>
        <v>#N/A</v>
      </c>
      <c r="J26" s="141"/>
      <c r="K26" s="142"/>
      <c r="L26" s="11"/>
      <c r="M26" s="11"/>
      <c r="N26" s="11"/>
      <c r="O26" s="12"/>
      <c r="P26" s="12"/>
      <c r="Q26" s="12"/>
      <c r="R26" s="12"/>
      <c r="S26" s="12"/>
      <c r="T26" s="12"/>
      <c r="U26" s="12"/>
      <c r="V26" s="12"/>
    </row>
    <row r="27" spans="1:22" s="3" customFormat="1" ht="20.100000000000001" customHeight="1" x14ac:dyDescent="0.25">
      <c r="A27" s="59" t="e">
        <f>HLOOKUP(J3,UnitCombs,19,FALSE)</f>
        <v>#N/A</v>
      </c>
      <c r="B27" s="65" t="e">
        <f t="shared" si="4"/>
        <v>#N/A</v>
      </c>
      <c r="C27" s="61"/>
      <c r="D27" s="61"/>
      <c r="E27" s="61"/>
      <c r="F27" s="61"/>
      <c r="G27" s="61"/>
      <c r="H27" s="46" t="e">
        <f>VLOOKUP(A27, Handbook, 3, FALSE)</f>
        <v>#N/A</v>
      </c>
      <c r="I27" s="47" t="e">
        <f t="shared" si="5"/>
        <v>#N/A</v>
      </c>
      <c r="J27" s="143"/>
      <c r="K27" s="144"/>
      <c r="L27" s="11"/>
      <c r="M27" s="11"/>
      <c r="N27" s="11"/>
      <c r="O27" s="12"/>
      <c r="P27" s="12"/>
      <c r="Q27" s="12"/>
      <c r="R27" s="12"/>
      <c r="S27" s="12"/>
      <c r="T27" s="12"/>
      <c r="U27" s="12"/>
      <c r="V27" s="12"/>
    </row>
    <row r="28" spans="1:22" s="3" customFormat="1" ht="20.100000000000001" customHeight="1" x14ac:dyDescent="0.25">
      <c r="A28" s="59" t="e">
        <f>HLOOKUP(J3,UnitCombs,20,FALSE)</f>
        <v>#N/A</v>
      </c>
      <c r="B28" s="65" t="e">
        <f t="shared" si="4"/>
        <v>#N/A</v>
      </c>
      <c r="C28" s="61"/>
      <c r="D28" s="61"/>
      <c r="E28" s="61"/>
      <c r="F28" s="61"/>
      <c r="G28" s="61"/>
      <c r="H28" s="46" t="e">
        <f>VLOOKUP(A28, Handbook, 3, FALSE)</f>
        <v>#N/A</v>
      </c>
      <c r="I28" s="47" t="e">
        <f t="shared" si="5"/>
        <v>#N/A</v>
      </c>
      <c r="J28" s="132"/>
      <c r="K28" s="133"/>
      <c r="L28" s="11"/>
      <c r="M28" s="11"/>
      <c r="N28" s="11"/>
      <c r="O28" s="12"/>
      <c r="P28" s="12"/>
      <c r="Q28" s="12"/>
      <c r="R28" s="12"/>
      <c r="S28" s="12"/>
      <c r="T28" s="12"/>
      <c r="U28" s="12"/>
      <c r="V28" s="12"/>
    </row>
    <row r="29" spans="1:22" s="3" customFormat="1" ht="20.100000000000001" customHeight="1" x14ac:dyDescent="0.25">
      <c r="A29" s="59" t="e">
        <f>HLOOKUP(J3,UnitCombs,21,FALSE)</f>
        <v>#N/A</v>
      </c>
      <c r="B29" s="65" t="e">
        <f t="shared" si="4"/>
        <v>#N/A</v>
      </c>
      <c r="C29" s="61"/>
      <c r="D29" s="61"/>
      <c r="E29" s="61"/>
      <c r="F29" s="61"/>
      <c r="G29" s="61"/>
      <c r="H29" s="46" t="e">
        <f>VLOOKUP(A29, Handbook, 3, FALSE)</f>
        <v>#N/A</v>
      </c>
      <c r="I29" s="47" t="e">
        <f t="shared" si="5"/>
        <v>#N/A</v>
      </c>
      <c r="J29" s="132"/>
      <c r="K29" s="133"/>
      <c r="L29" s="11"/>
      <c r="M29" s="11"/>
      <c r="N29" s="11"/>
      <c r="O29" s="12"/>
      <c r="P29" s="12"/>
      <c r="Q29" s="12"/>
      <c r="R29" s="12"/>
      <c r="S29" s="12"/>
      <c r="T29" s="12"/>
      <c r="U29" s="12"/>
      <c r="V29" s="12"/>
    </row>
    <row r="30" spans="1:22" s="3" customFormat="1" ht="5.0999999999999996" customHeight="1" x14ac:dyDescent="0.25">
      <c r="A30" s="48"/>
      <c r="B30" s="49"/>
      <c r="C30" s="50"/>
      <c r="D30" s="50"/>
      <c r="E30" s="50"/>
      <c r="F30" s="50"/>
      <c r="G30" s="50"/>
      <c r="H30" s="51"/>
      <c r="I30" s="52"/>
      <c r="J30" s="17"/>
      <c r="K30" s="18"/>
      <c r="L30" s="19"/>
      <c r="M30" s="11"/>
      <c r="N30" s="11"/>
      <c r="O30" s="11"/>
      <c r="P30" s="12"/>
      <c r="Q30" s="12"/>
      <c r="R30" s="12"/>
      <c r="S30" s="12"/>
      <c r="T30" s="12"/>
      <c r="U30" s="12"/>
      <c r="V30" s="12"/>
    </row>
    <row r="31" spans="1:22" s="1" customFormat="1" ht="20.100000000000001" customHeight="1" x14ac:dyDescent="0.25">
      <c r="A31" s="66" t="e">
        <f>HLOOKUP(J3,UnitCombs,22,FALSE)</f>
        <v>#N/A</v>
      </c>
      <c r="B31" s="67" t="e">
        <f t="shared" si="4"/>
        <v>#N/A</v>
      </c>
      <c r="C31" s="68"/>
      <c r="D31" s="68"/>
      <c r="E31" s="68"/>
      <c r="F31" s="68"/>
      <c r="G31" s="68"/>
      <c r="H31" s="46" t="e">
        <f>VLOOKUP(A31, Handbook, 3, FALSE)</f>
        <v>#N/A</v>
      </c>
      <c r="I31" s="62" t="e">
        <f t="shared" si="5"/>
        <v>#N/A</v>
      </c>
      <c r="J31" s="132"/>
      <c r="K31" s="133"/>
      <c r="L31" s="20"/>
      <c r="M31" s="20"/>
      <c r="N31" s="20"/>
      <c r="O31" s="21"/>
      <c r="P31" s="21"/>
      <c r="Q31" s="21"/>
      <c r="R31" s="21"/>
      <c r="S31" s="21"/>
      <c r="T31" s="21"/>
      <c r="U31" s="21"/>
      <c r="V31" s="21"/>
    </row>
    <row r="32" spans="1:22" s="1" customFormat="1" ht="20.100000000000001" customHeight="1" x14ac:dyDescent="0.25">
      <c r="A32" s="66" t="e">
        <f>HLOOKUP(J3,UnitCombs,23,FALSE)</f>
        <v>#N/A</v>
      </c>
      <c r="B32" s="65" t="e">
        <f t="shared" si="4"/>
        <v>#N/A</v>
      </c>
      <c r="C32" s="61"/>
      <c r="D32" s="61"/>
      <c r="E32" s="61"/>
      <c r="F32" s="61"/>
      <c r="G32" s="61"/>
      <c r="H32" s="46" t="e">
        <f>VLOOKUP(A32, Handbook, 3, FALSE)</f>
        <v>#N/A</v>
      </c>
      <c r="I32" s="62" t="e">
        <f t="shared" si="5"/>
        <v>#N/A</v>
      </c>
      <c r="J32" s="132"/>
      <c r="K32" s="133"/>
      <c r="L32" s="20"/>
      <c r="M32" s="20"/>
      <c r="N32" s="20"/>
      <c r="O32" s="21"/>
      <c r="P32" s="21"/>
      <c r="Q32" s="21"/>
      <c r="R32" s="21"/>
      <c r="S32" s="21"/>
      <c r="T32" s="21"/>
      <c r="U32" s="21"/>
      <c r="V32" s="21"/>
    </row>
    <row r="33" spans="1:22" s="1" customFormat="1" ht="20.100000000000001" customHeight="1" x14ac:dyDescent="0.25">
      <c r="A33" s="66" t="e">
        <f>HLOOKUP(J3,UnitCombs,24,FALSE)</f>
        <v>#N/A</v>
      </c>
      <c r="B33" s="65" t="e">
        <f t="shared" si="4"/>
        <v>#N/A</v>
      </c>
      <c r="C33" s="61"/>
      <c r="D33" s="61"/>
      <c r="E33" s="61"/>
      <c r="F33" s="61"/>
      <c r="G33" s="61"/>
      <c r="H33" s="46" t="e">
        <f>VLOOKUP(A33, Handbook, 3, FALSE)</f>
        <v>#N/A</v>
      </c>
      <c r="I33" s="62" t="e">
        <f t="shared" si="5"/>
        <v>#N/A</v>
      </c>
      <c r="J33" s="132"/>
      <c r="K33" s="133"/>
      <c r="L33" s="20"/>
      <c r="M33" s="20"/>
      <c r="N33" s="20"/>
      <c r="O33" s="21"/>
      <c r="P33" s="21"/>
      <c r="Q33" s="21"/>
      <c r="R33" s="21"/>
      <c r="S33" s="21"/>
      <c r="T33" s="21"/>
      <c r="U33" s="21"/>
      <c r="V33" s="21"/>
    </row>
    <row r="34" spans="1:22" s="1" customFormat="1" ht="20.100000000000001" customHeight="1" x14ac:dyDescent="0.25">
      <c r="A34" s="66" t="e">
        <f>HLOOKUP(J3,UnitCombs,25,FALSE)</f>
        <v>#N/A</v>
      </c>
      <c r="B34" s="65" t="e">
        <f t="shared" si="4"/>
        <v>#N/A</v>
      </c>
      <c r="C34" s="69"/>
      <c r="D34" s="69"/>
      <c r="E34" s="69"/>
      <c r="F34" s="69"/>
      <c r="G34" s="69"/>
      <c r="H34" s="46" t="e">
        <f>VLOOKUP(A34, Handbook, 3, FALSE)</f>
        <v>#N/A</v>
      </c>
      <c r="I34" s="62" t="e">
        <f t="shared" si="5"/>
        <v>#N/A</v>
      </c>
      <c r="J34" s="132"/>
      <c r="K34" s="133"/>
      <c r="L34" s="20"/>
      <c r="M34" s="20"/>
      <c r="N34" s="20"/>
      <c r="O34" s="21"/>
      <c r="P34" s="21"/>
      <c r="Q34" s="21"/>
      <c r="R34" s="21"/>
      <c r="S34" s="21"/>
      <c r="T34" s="21"/>
      <c r="U34" s="21"/>
      <c r="V34" s="21"/>
    </row>
    <row r="35" spans="1:22" s="2" customFormat="1" ht="14.1" customHeight="1" x14ac:dyDescent="0.3">
      <c r="A35" s="41" t="s">
        <v>7</v>
      </c>
      <c r="B35" s="42"/>
      <c r="C35" s="43"/>
      <c r="D35" s="43"/>
      <c r="E35" s="43"/>
      <c r="F35" s="43"/>
      <c r="G35" s="43"/>
      <c r="H35" s="44" t="s">
        <v>2</v>
      </c>
      <c r="I35" s="44" t="s">
        <v>3</v>
      </c>
      <c r="J35" s="139" t="s">
        <v>4</v>
      </c>
      <c r="K35" s="140"/>
      <c r="L35" s="9"/>
      <c r="M35" s="9"/>
      <c r="N35" s="9"/>
      <c r="O35" s="10"/>
      <c r="P35" s="10"/>
      <c r="Q35" s="10"/>
      <c r="R35" s="10"/>
      <c r="S35" s="10"/>
      <c r="T35" s="10"/>
      <c r="U35" s="10"/>
      <c r="V35" s="10"/>
    </row>
    <row r="36" spans="1:22" s="3" customFormat="1" ht="20.100000000000001" customHeight="1" x14ac:dyDescent="0.25">
      <c r="A36" s="66" t="e">
        <f>HLOOKUP(J3,UnitCombs,26,FALSE)</f>
        <v>#N/A</v>
      </c>
      <c r="B36" s="67" t="e">
        <f>VLOOKUP(A36,Handbook,2,FALSE)</f>
        <v>#N/A</v>
      </c>
      <c r="C36" s="68"/>
      <c r="D36" s="68"/>
      <c r="E36" s="68"/>
      <c r="F36" s="68"/>
      <c r="G36" s="68"/>
      <c r="H36" s="46" t="e">
        <f>VLOOKUP(A36, Handbook, 3, FALSE)</f>
        <v>#N/A</v>
      </c>
      <c r="I36" s="47" t="e">
        <f>VLOOKUP(A36,Handbook,4,FALSE)</f>
        <v>#N/A</v>
      </c>
      <c r="J36" s="141"/>
      <c r="K36" s="142"/>
      <c r="L36" s="11"/>
      <c r="M36" s="11"/>
      <c r="N36" s="11"/>
      <c r="O36" s="12"/>
      <c r="P36" s="12"/>
      <c r="Q36" s="12"/>
      <c r="R36" s="12"/>
      <c r="S36" s="12"/>
      <c r="T36" s="12"/>
      <c r="U36" s="12"/>
      <c r="V36" s="12"/>
    </row>
    <row r="37" spans="1:22" s="3" customFormat="1" ht="20.100000000000001" customHeight="1" x14ac:dyDescent="0.25">
      <c r="A37" s="66" t="e">
        <f>HLOOKUP(J3,UnitCombs,27,FALSE)</f>
        <v>#N/A</v>
      </c>
      <c r="B37" s="70" t="e">
        <f>VLOOKUP(A37,Handbook,2,FALSE)</f>
        <v>#N/A</v>
      </c>
      <c r="C37" s="68"/>
      <c r="D37" s="68"/>
      <c r="E37" s="68"/>
      <c r="F37" s="68"/>
      <c r="G37" s="68"/>
      <c r="H37" s="46" t="e">
        <f>VLOOKUP(A37, Handbook, 3, FALSE)</f>
        <v>#N/A</v>
      </c>
      <c r="I37" s="47" t="e">
        <f>VLOOKUP(A37,Handbook,4,FALSE)</f>
        <v>#N/A</v>
      </c>
      <c r="J37" s="143"/>
      <c r="K37" s="144"/>
      <c r="L37" s="11"/>
      <c r="M37" s="11"/>
      <c r="N37" s="11"/>
      <c r="O37" s="12"/>
      <c r="P37" s="12"/>
      <c r="Q37" s="12"/>
      <c r="R37" s="12"/>
      <c r="S37" s="12"/>
      <c r="T37" s="12"/>
      <c r="U37" s="12"/>
      <c r="V37" s="12"/>
    </row>
    <row r="38" spans="1:22" s="3" customFormat="1" ht="20.100000000000001" customHeight="1" x14ac:dyDescent="0.25">
      <c r="A38" s="66" t="e">
        <f>HLOOKUP(J3,UnitCombs,28,FALSE)</f>
        <v>#N/A</v>
      </c>
      <c r="B38" s="70" t="e">
        <f>VLOOKUP(A38,Handbook,2,FALSE)</f>
        <v>#N/A</v>
      </c>
      <c r="C38" s="68"/>
      <c r="D38" s="68"/>
      <c r="E38" s="68"/>
      <c r="F38" s="68"/>
      <c r="G38" s="68"/>
      <c r="H38" s="46" t="e">
        <f>VLOOKUP(A38, Handbook, 3, FALSE)</f>
        <v>#N/A</v>
      </c>
      <c r="I38" s="47" t="e">
        <f>VLOOKUP(A38,Handbook,4,FALSE)</f>
        <v>#N/A</v>
      </c>
      <c r="J38" s="132"/>
      <c r="K38" s="133"/>
      <c r="L38" s="11"/>
      <c r="M38" s="11"/>
      <c r="N38" s="11"/>
      <c r="O38" s="12"/>
      <c r="P38" s="12"/>
      <c r="Q38" s="12"/>
      <c r="R38" s="12"/>
      <c r="S38" s="12"/>
      <c r="T38" s="12"/>
      <c r="U38" s="12"/>
      <c r="V38" s="12"/>
    </row>
    <row r="39" spans="1:22" s="3" customFormat="1" ht="20.100000000000001" customHeight="1" x14ac:dyDescent="0.25">
      <c r="A39" s="66" t="e">
        <f>HLOOKUP(J3,UnitCombs,29,FALSE)</f>
        <v>#N/A</v>
      </c>
      <c r="B39" s="70" t="e">
        <f>VLOOKUP(A39,Handbook,2,FALSE)</f>
        <v>#N/A</v>
      </c>
      <c r="C39" s="61"/>
      <c r="D39" s="61"/>
      <c r="E39" s="61"/>
      <c r="F39" s="61"/>
      <c r="G39" s="61"/>
      <c r="H39" s="46" t="e">
        <f>VLOOKUP(A39, Handbook, 3, FALSE)</f>
        <v>#N/A</v>
      </c>
      <c r="I39" s="47" t="e">
        <f>VLOOKUP(A39,Handbook,4,FALSE)</f>
        <v>#N/A</v>
      </c>
      <c r="J39" s="132"/>
      <c r="K39" s="133"/>
      <c r="L39" s="11"/>
      <c r="M39" s="11"/>
      <c r="N39" s="11"/>
      <c r="O39" s="12"/>
      <c r="P39" s="12"/>
      <c r="Q39" s="12"/>
      <c r="R39" s="12"/>
      <c r="S39" s="12"/>
      <c r="T39" s="12"/>
      <c r="U39" s="12"/>
      <c r="V39" s="12"/>
    </row>
    <row r="40" spans="1:22" s="3" customFormat="1" ht="5.0999999999999996" customHeight="1" x14ac:dyDescent="0.25">
      <c r="A40" s="13"/>
      <c r="B40" s="14"/>
      <c r="C40" s="15"/>
      <c r="D40" s="15"/>
      <c r="E40" s="15"/>
      <c r="F40" s="15"/>
      <c r="G40" s="15"/>
      <c r="H40" s="16"/>
      <c r="I40" s="17"/>
      <c r="J40" s="17"/>
      <c r="K40" s="18"/>
      <c r="L40" s="19"/>
      <c r="M40" s="11"/>
      <c r="N40" s="11"/>
      <c r="O40" s="11"/>
      <c r="P40" s="12"/>
      <c r="Q40" s="12"/>
      <c r="R40" s="12"/>
      <c r="S40" s="12"/>
      <c r="T40" s="12"/>
      <c r="U40" s="12"/>
      <c r="V40" s="12"/>
    </row>
    <row r="41" spans="1:22" s="1" customFormat="1" ht="20.100000000000001" customHeight="1" x14ac:dyDescent="0.25">
      <c r="A41" s="71" t="e">
        <f>HLOOKUP(J3,UnitCombs,30,FALSE)</f>
        <v>#N/A</v>
      </c>
      <c r="B41" s="72" t="e">
        <f>VLOOKUP(A41,Handbook,2,FALSE)</f>
        <v>#N/A</v>
      </c>
      <c r="C41" s="64"/>
      <c r="D41" s="64"/>
      <c r="E41" s="64"/>
      <c r="F41" s="64"/>
      <c r="G41" s="64"/>
      <c r="H41" s="46" t="e">
        <f>VLOOKUP(A41, Handbook, 3, FALSE)</f>
        <v>#N/A</v>
      </c>
      <c r="I41" s="73" t="e">
        <f>VLOOKUP(A41,Handbook,4,FALSE)</f>
        <v>#N/A</v>
      </c>
      <c r="J41" s="134"/>
      <c r="K41" s="135"/>
      <c r="L41" s="20"/>
      <c r="M41" s="20"/>
      <c r="N41" s="20"/>
      <c r="O41" s="21"/>
      <c r="P41" s="21"/>
      <c r="Q41" s="21"/>
      <c r="R41" s="21"/>
      <c r="S41" s="21"/>
      <c r="T41" s="21"/>
      <c r="U41" s="21"/>
      <c r="V41" s="21"/>
    </row>
    <row r="42" spans="1:22" s="2" customFormat="1" ht="30.15" customHeight="1" x14ac:dyDescent="0.3">
      <c r="A42" s="136" t="s">
        <v>8</v>
      </c>
      <c r="B42" s="136"/>
      <c r="C42" s="136"/>
      <c r="D42" s="136"/>
      <c r="E42" s="136"/>
      <c r="F42" s="136"/>
      <c r="G42" s="136"/>
      <c r="H42" s="136"/>
      <c r="I42" s="136"/>
      <c r="J42" s="136"/>
      <c r="K42" s="136"/>
      <c r="L42" s="9"/>
      <c r="M42" s="9"/>
      <c r="N42" s="9"/>
      <c r="O42" s="10"/>
      <c r="P42" s="10"/>
      <c r="Q42" s="10"/>
      <c r="R42" s="10"/>
      <c r="S42" s="10"/>
      <c r="T42" s="10"/>
      <c r="U42" s="10"/>
      <c r="V42" s="10"/>
    </row>
    <row r="43" spans="1:22" s="4" customFormat="1" ht="28.2" customHeight="1" x14ac:dyDescent="0.4">
      <c r="A43" s="137" t="s">
        <v>125</v>
      </c>
      <c r="B43" s="138"/>
      <c r="C43" s="138"/>
      <c r="D43" s="138"/>
      <c r="E43" s="138"/>
      <c r="F43" s="138"/>
      <c r="G43" s="138"/>
      <c r="H43" s="138"/>
      <c r="I43" s="138"/>
      <c r="J43" s="138"/>
      <c r="K43" s="138"/>
      <c r="L43" s="22"/>
      <c r="M43" s="22"/>
      <c r="N43" s="22"/>
      <c r="O43" s="23"/>
      <c r="P43" s="23"/>
      <c r="Q43" s="23"/>
      <c r="R43" s="23"/>
      <c r="S43" s="23"/>
      <c r="T43" s="23"/>
      <c r="U43" s="23"/>
      <c r="V43" s="23"/>
    </row>
    <row r="44" spans="1:22" s="5" customFormat="1" ht="13.95" customHeight="1" x14ac:dyDescent="0.25">
      <c r="A44" s="130" t="s">
        <v>9</v>
      </c>
      <c r="B44" s="131"/>
      <c r="C44" s="131"/>
      <c r="D44" s="131"/>
      <c r="E44" s="131"/>
      <c r="F44" s="131"/>
      <c r="G44" s="131"/>
      <c r="H44" s="74"/>
      <c r="I44" s="74" t="s">
        <v>10</v>
      </c>
      <c r="J44" s="74"/>
      <c r="K44" s="74"/>
      <c r="L44" s="24"/>
      <c r="M44" s="24"/>
      <c r="N44" s="24"/>
      <c r="O44" s="25"/>
      <c r="P44" s="25"/>
      <c r="Q44" s="25"/>
      <c r="R44" s="25"/>
      <c r="S44" s="25"/>
      <c r="T44" s="25"/>
      <c r="U44" s="25"/>
      <c r="V44" s="25"/>
    </row>
    <row r="45" spans="1:22" ht="16.8" x14ac:dyDescent="0.3">
      <c r="A45" s="123" t="s">
        <v>69</v>
      </c>
      <c r="B45" s="124"/>
      <c r="C45" s="124"/>
      <c r="D45" s="124"/>
      <c r="E45" s="124"/>
      <c r="F45" s="124"/>
      <c r="G45" s="124"/>
      <c r="H45" s="124"/>
      <c r="I45" s="124"/>
      <c r="J45" s="124"/>
      <c r="K45" s="124"/>
      <c r="L45" s="8"/>
      <c r="M45" s="8"/>
      <c r="N45" s="8"/>
      <c r="O45" s="8"/>
      <c r="P45" s="8"/>
      <c r="Q45" s="8"/>
      <c r="R45" s="8"/>
      <c r="S45" s="8"/>
      <c r="T45" s="8"/>
      <c r="U45" s="8"/>
      <c r="V45" s="8"/>
    </row>
    <row r="46" spans="1:22" ht="16.2" customHeight="1" x14ac:dyDescent="0.4">
      <c r="A46" s="75"/>
      <c r="B46" s="76"/>
      <c r="C46" s="76"/>
      <c r="D46" s="76"/>
      <c r="E46" s="76"/>
      <c r="F46" s="76"/>
      <c r="G46" s="76"/>
      <c r="H46" s="76"/>
      <c r="I46" s="76"/>
      <c r="J46" s="129" t="s">
        <v>116</v>
      </c>
      <c r="K46" s="129"/>
      <c r="L46" s="8"/>
      <c r="M46" s="8"/>
      <c r="N46" s="8"/>
      <c r="O46" s="8"/>
      <c r="P46" s="8"/>
      <c r="Q46" s="8"/>
      <c r="R46" s="8"/>
      <c r="S46" s="8"/>
      <c r="T46" s="8"/>
      <c r="U46" s="8"/>
      <c r="V46" s="8"/>
    </row>
    <row r="47" spans="1:22" ht="16.2" customHeight="1" x14ac:dyDescent="0.3">
      <c r="A47" s="77" t="s">
        <v>70</v>
      </c>
      <c r="B47" s="78"/>
      <c r="C47" s="78"/>
      <c r="D47" s="78"/>
      <c r="E47" s="78"/>
      <c r="F47" s="78"/>
      <c r="G47" s="78"/>
      <c r="H47" s="78"/>
      <c r="I47" s="78"/>
      <c r="J47" s="79" t="s">
        <v>41</v>
      </c>
      <c r="K47" s="79" t="s">
        <v>42</v>
      </c>
      <c r="L47" s="8"/>
      <c r="M47" s="8"/>
      <c r="N47" s="8"/>
      <c r="O47" s="8"/>
      <c r="P47" s="8"/>
      <c r="Q47" s="8"/>
      <c r="R47" s="8"/>
      <c r="S47" s="8"/>
      <c r="T47" s="8"/>
      <c r="U47" s="8"/>
      <c r="V47" s="8"/>
    </row>
    <row r="48" spans="1:22" ht="15" customHeight="1" x14ac:dyDescent="0.3">
      <c r="A48" s="80" t="s">
        <v>71</v>
      </c>
      <c r="B48" s="81"/>
      <c r="C48" s="128" t="s">
        <v>72</v>
      </c>
      <c r="D48" s="128"/>
      <c r="E48" s="128"/>
      <c r="F48" s="128"/>
      <c r="G48" s="128"/>
      <c r="H48" s="82"/>
      <c r="I48" s="83"/>
      <c r="J48" s="84"/>
      <c r="K48" s="85" t="s">
        <v>73</v>
      </c>
      <c r="L48" s="8"/>
      <c r="M48" s="8"/>
      <c r="N48" s="8"/>
      <c r="O48" s="8"/>
      <c r="P48" s="8"/>
      <c r="Q48" s="8"/>
      <c r="R48" s="8"/>
      <c r="S48" s="8"/>
      <c r="T48" s="8"/>
      <c r="U48" s="8"/>
      <c r="V48" s="8"/>
    </row>
    <row r="49" spans="1:22" ht="15" customHeight="1" x14ac:dyDescent="0.3">
      <c r="A49" s="86" t="s">
        <v>74</v>
      </c>
      <c r="B49" s="87"/>
      <c r="C49" s="126" t="s">
        <v>75</v>
      </c>
      <c r="D49" s="126"/>
      <c r="E49" s="126"/>
      <c r="F49" s="126"/>
      <c r="G49" s="126"/>
      <c r="H49" s="88"/>
      <c r="I49" s="89"/>
      <c r="J49" s="90" t="s">
        <v>73</v>
      </c>
      <c r="K49" s="91"/>
      <c r="L49" s="8"/>
      <c r="M49" s="8"/>
      <c r="N49" s="8"/>
      <c r="O49" s="8"/>
      <c r="P49" s="8"/>
      <c r="Q49" s="8"/>
      <c r="R49" s="8"/>
      <c r="S49" s="8"/>
      <c r="T49" s="8"/>
      <c r="U49" s="8"/>
      <c r="V49" s="8"/>
    </row>
    <row r="50" spans="1:22" ht="15" customHeight="1" x14ac:dyDescent="0.3">
      <c r="A50" s="86" t="s">
        <v>76</v>
      </c>
      <c r="B50" s="87"/>
      <c r="C50" s="126" t="s">
        <v>77</v>
      </c>
      <c r="D50" s="126"/>
      <c r="E50" s="126"/>
      <c r="F50" s="126"/>
      <c r="G50" s="126"/>
      <c r="H50" s="88"/>
      <c r="I50" s="89"/>
      <c r="J50" s="90" t="s">
        <v>73</v>
      </c>
      <c r="K50" s="91"/>
      <c r="L50" s="8"/>
      <c r="M50" s="8"/>
      <c r="N50" s="8"/>
      <c r="O50" s="8"/>
      <c r="P50" s="8"/>
      <c r="Q50" s="8"/>
      <c r="R50" s="8"/>
      <c r="S50" s="8"/>
      <c r="T50" s="8"/>
      <c r="U50" s="8"/>
      <c r="V50" s="8"/>
    </row>
    <row r="51" spans="1:22" ht="15" customHeight="1" x14ac:dyDescent="0.3">
      <c r="A51" s="92" t="s">
        <v>78</v>
      </c>
      <c r="B51" s="93"/>
      <c r="C51" s="93"/>
      <c r="D51" s="93"/>
      <c r="E51" s="93"/>
      <c r="F51" s="93"/>
      <c r="G51" s="93"/>
      <c r="H51" s="93"/>
      <c r="I51" s="93"/>
      <c r="J51" s="93"/>
      <c r="K51" s="93"/>
      <c r="L51" s="8"/>
      <c r="M51" s="8"/>
      <c r="N51" s="8"/>
      <c r="O51" s="8"/>
      <c r="P51" s="8"/>
      <c r="Q51" s="8"/>
      <c r="R51" s="8"/>
      <c r="S51" s="8"/>
      <c r="T51" s="8"/>
      <c r="U51" s="8"/>
      <c r="V51" s="8"/>
    </row>
    <row r="52" spans="1:22" ht="15" customHeight="1" x14ac:dyDescent="0.3">
      <c r="A52" s="94" t="s">
        <v>79</v>
      </c>
      <c r="B52" s="95"/>
      <c r="C52" s="125" t="s">
        <v>80</v>
      </c>
      <c r="D52" s="125"/>
      <c r="E52" s="125"/>
      <c r="F52" s="125"/>
      <c r="G52" s="125"/>
      <c r="H52" s="96"/>
      <c r="I52" s="54"/>
      <c r="J52" s="97"/>
      <c r="K52" s="90" t="s">
        <v>73</v>
      </c>
      <c r="L52" s="8"/>
      <c r="M52" s="8"/>
      <c r="N52" s="8"/>
      <c r="O52" s="8"/>
      <c r="P52" s="8"/>
      <c r="Q52" s="8"/>
      <c r="R52" s="8"/>
      <c r="S52" s="8"/>
      <c r="T52" s="8"/>
      <c r="U52" s="8"/>
      <c r="V52" s="8"/>
    </row>
    <row r="53" spans="1:22" ht="15" customHeight="1" x14ac:dyDescent="0.3">
      <c r="A53" s="86" t="s">
        <v>81</v>
      </c>
      <c r="B53" s="87"/>
      <c r="C53" s="126" t="s">
        <v>82</v>
      </c>
      <c r="D53" s="126"/>
      <c r="E53" s="126"/>
      <c r="F53" s="126"/>
      <c r="G53" s="126"/>
      <c r="H53" s="88"/>
      <c r="I53" s="89"/>
      <c r="J53" s="90" t="s">
        <v>73</v>
      </c>
      <c r="K53" s="91"/>
      <c r="L53" s="8"/>
      <c r="M53" s="8"/>
      <c r="N53" s="8"/>
      <c r="O53" s="8"/>
      <c r="P53" s="8"/>
      <c r="Q53" s="8"/>
      <c r="R53" s="8"/>
      <c r="S53" s="8"/>
      <c r="T53" s="8"/>
      <c r="U53" s="8"/>
      <c r="V53" s="8"/>
    </row>
    <row r="54" spans="1:22" ht="15" customHeight="1" x14ac:dyDescent="0.3">
      <c r="A54" s="98" t="s">
        <v>83</v>
      </c>
      <c r="B54" s="99"/>
      <c r="C54" s="127" t="s">
        <v>84</v>
      </c>
      <c r="D54" s="127"/>
      <c r="E54" s="127"/>
      <c r="F54" s="127"/>
      <c r="G54" s="127"/>
      <c r="H54" s="100"/>
      <c r="I54" s="63"/>
      <c r="J54" s="90" t="s">
        <v>73</v>
      </c>
      <c r="K54" s="101"/>
      <c r="L54" s="8"/>
      <c r="M54" s="8"/>
      <c r="N54" s="8"/>
      <c r="O54" s="8"/>
      <c r="P54" s="8"/>
      <c r="Q54" s="8"/>
      <c r="R54" s="8"/>
      <c r="S54" s="8"/>
      <c r="T54" s="8"/>
      <c r="U54" s="8"/>
      <c r="V54" s="8"/>
    </row>
    <row r="55" spans="1:22" ht="15" customHeight="1" x14ac:dyDescent="0.3">
      <c r="A55" s="92" t="s">
        <v>85</v>
      </c>
      <c r="B55" s="93"/>
      <c r="C55" s="93"/>
      <c r="D55" s="93"/>
      <c r="E55" s="93"/>
      <c r="F55" s="93"/>
      <c r="G55" s="93"/>
      <c r="H55" s="93"/>
      <c r="I55" s="93"/>
      <c r="J55" s="93"/>
      <c r="K55" s="93"/>
      <c r="L55" s="8"/>
      <c r="M55" s="8"/>
      <c r="N55" s="8"/>
      <c r="O55" s="8"/>
      <c r="P55" s="8"/>
      <c r="Q55" s="8"/>
      <c r="R55" s="8"/>
      <c r="S55" s="8"/>
      <c r="T55" s="8"/>
      <c r="U55" s="8"/>
      <c r="V55" s="8"/>
    </row>
    <row r="56" spans="1:22" ht="15" customHeight="1" x14ac:dyDescent="0.3">
      <c r="A56" s="94" t="s">
        <v>86</v>
      </c>
      <c r="B56" s="95"/>
      <c r="C56" s="102" t="s">
        <v>87</v>
      </c>
      <c r="D56" s="102"/>
      <c r="E56" s="102"/>
      <c r="F56" s="102"/>
      <c r="G56" s="102"/>
      <c r="H56" s="102"/>
      <c r="I56" s="102"/>
      <c r="J56" s="103"/>
      <c r="K56" s="85" t="s">
        <v>73</v>
      </c>
      <c r="L56" s="8"/>
      <c r="M56" s="8"/>
      <c r="N56" s="8"/>
      <c r="O56" s="8"/>
      <c r="P56" s="8"/>
      <c r="Q56" s="8"/>
      <c r="R56" s="8"/>
      <c r="S56" s="8"/>
      <c r="T56" s="8"/>
      <c r="U56" s="8"/>
      <c r="V56" s="8"/>
    </row>
    <row r="57" spans="1:22" ht="15" customHeight="1" x14ac:dyDescent="0.3">
      <c r="A57" s="86" t="s">
        <v>88</v>
      </c>
      <c r="B57" s="87"/>
      <c r="C57" s="104" t="s">
        <v>89</v>
      </c>
      <c r="D57" s="104"/>
      <c r="E57" s="104"/>
      <c r="F57" s="104"/>
      <c r="G57" s="104"/>
      <c r="H57" s="104"/>
      <c r="I57" s="104"/>
      <c r="J57" s="91"/>
      <c r="K57" s="90" t="s">
        <v>73</v>
      </c>
      <c r="L57" s="8"/>
      <c r="M57" s="8"/>
      <c r="N57" s="8"/>
      <c r="O57" s="8"/>
      <c r="P57" s="8"/>
      <c r="Q57" s="8"/>
      <c r="R57" s="8"/>
      <c r="S57" s="8"/>
      <c r="T57" s="8"/>
      <c r="U57" s="8"/>
      <c r="V57" s="8"/>
    </row>
    <row r="58" spans="1:22" ht="15" customHeight="1" x14ac:dyDescent="0.3">
      <c r="A58" s="86" t="s">
        <v>90</v>
      </c>
      <c r="B58" s="87"/>
      <c r="C58" s="104" t="s">
        <v>91</v>
      </c>
      <c r="D58" s="104"/>
      <c r="E58" s="104"/>
      <c r="F58" s="104"/>
      <c r="G58" s="104"/>
      <c r="H58" s="88"/>
      <c r="I58" s="89"/>
      <c r="J58" s="90" t="s">
        <v>73</v>
      </c>
      <c r="K58" s="91"/>
      <c r="L58" s="8"/>
      <c r="M58" s="8"/>
      <c r="N58" s="8"/>
      <c r="O58" s="8"/>
      <c r="P58" s="8"/>
      <c r="Q58" s="8"/>
      <c r="R58" s="8"/>
      <c r="S58" s="8"/>
      <c r="T58" s="8"/>
      <c r="U58" s="8"/>
      <c r="V58" s="8"/>
    </row>
    <row r="59" spans="1:22" ht="15" customHeight="1" x14ac:dyDescent="0.3">
      <c r="A59" s="98" t="s">
        <v>92</v>
      </c>
      <c r="B59" s="99"/>
      <c r="C59" s="65" t="s">
        <v>93</v>
      </c>
      <c r="D59" s="65"/>
      <c r="E59" s="65"/>
      <c r="F59" s="65"/>
      <c r="G59" s="65"/>
      <c r="H59" s="100"/>
      <c r="I59" s="63"/>
      <c r="J59" s="90" t="s">
        <v>73</v>
      </c>
      <c r="K59" s="101"/>
      <c r="L59" s="8"/>
      <c r="M59" s="8"/>
      <c r="N59" s="8"/>
      <c r="O59" s="8"/>
      <c r="P59" s="8"/>
      <c r="Q59" s="8"/>
      <c r="R59" s="8"/>
      <c r="S59" s="8"/>
      <c r="T59" s="8"/>
      <c r="U59" s="8"/>
      <c r="V59" s="8"/>
    </row>
    <row r="60" spans="1:22" ht="15" customHeight="1" x14ac:dyDescent="0.3">
      <c r="A60" s="92" t="s">
        <v>94</v>
      </c>
      <c r="B60" s="93"/>
      <c r="C60" s="93"/>
      <c r="D60" s="93"/>
      <c r="E60" s="93"/>
      <c r="F60" s="93"/>
      <c r="G60" s="93"/>
      <c r="H60" s="93"/>
      <c r="I60" s="93"/>
      <c r="J60" s="93"/>
      <c r="K60" s="93"/>
      <c r="L60" s="8"/>
      <c r="M60" s="8"/>
      <c r="N60" s="8"/>
      <c r="O60" s="8"/>
      <c r="P60" s="8"/>
      <c r="Q60" s="8"/>
      <c r="R60" s="8"/>
      <c r="S60" s="8"/>
      <c r="T60" s="8"/>
      <c r="U60" s="8"/>
      <c r="V60" s="8"/>
    </row>
    <row r="61" spans="1:22" ht="15" customHeight="1" x14ac:dyDescent="0.3">
      <c r="A61" s="94" t="s">
        <v>95</v>
      </c>
      <c r="B61" s="95"/>
      <c r="C61" s="102" t="s">
        <v>96</v>
      </c>
      <c r="D61" s="102"/>
      <c r="E61" s="102"/>
      <c r="F61" s="102"/>
      <c r="G61" s="102"/>
      <c r="H61" s="96"/>
      <c r="I61" s="54"/>
      <c r="J61" s="54"/>
      <c r="K61" s="85" t="s">
        <v>73</v>
      </c>
      <c r="L61" s="8"/>
      <c r="M61" s="8"/>
      <c r="N61" s="8"/>
      <c r="O61" s="8"/>
      <c r="P61" s="8"/>
      <c r="Q61" s="8"/>
      <c r="R61" s="8"/>
      <c r="S61" s="8"/>
      <c r="T61" s="8"/>
      <c r="U61" s="8"/>
      <c r="V61" s="8"/>
    </row>
    <row r="62" spans="1:22" ht="15" customHeight="1" x14ac:dyDescent="0.3">
      <c r="A62" s="86" t="s">
        <v>97</v>
      </c>
      <c r="B62" s="87"/>
      <c r="C62" s="104" t="s">
        <v>98</v>
      </c>
      <c r="D62" s="104"/>
      <c r="E62" s="104"/>
      <c r="F62" s="104"/>
      <c r="G62" s="104"/>
      <c r="H62" s="88"/>
      <c r="I62" s="89"/>
      <c r="J62" s="90" t="s">
        <v>73</v>
      </c>
      <c r="K62" s="89"/>
      <c r="L62" s="8"/>
      <c r="M62" s="8"/>
      <c r="N62" s="8"/>
      <c r="O62" s="8"/>
      <c r="P62" s="8"/>
      <c r="Q62" s="8"/>
      <c r="R62" s="8"/>
      <c r="S62" s="8"/>
      <c r="T62" s="8"/>
      <c r="U62" s="8"/>
      <c r="V62" s="8"/>
    </row>
    <row r="63" spans="1:22" ht="15" customHeight="1" x14ac:dyDescent="0.3">
      <c r="A63" s="98" t="s">
        <v>99</v>
      </c>
      <c r="B63" s="99"/>
      <c r="C63" s="65" t="s">
        <v>100</v>
      </c>
      <c r="D63" s="65"/>
      <c r="E63" s="65"/>
      <c r="F63" s="65"/>
      <c r="G63" s="65"/>
      <c r="H63" s="100"/>
      <c r="I63" s="63"/>
      <c r="J63" s="90" t="s">
        <v>73</v>
      </c>
      <c r="K63" s="63"/>
      <c r="L63" s="8"/>
      <c r="M63" s="8"/>
      <c r="N63" s="8"/>
      <c r="O63" s="8"/>
      <c r="P63" s="8"/>
      <c r="Q63" s="8"/>
      <c r="R63" s="8"/>
      <c r="S63" s="8"/>
      <c r="T63" s="8"/>
      <c r="U63" s="8"/>
      <c r="V63" s="8"/>
    </row>
    <row r="64" spans="1:22" ht="15" customHeight="1" x14ac:dyDescent="0.3">
      <c r="A64" s="92" t="s">
        <v>101</v>
      </c>
      <c r="B64" s="93"/>
      <c r="C64" s="93"/>
      <c r="D64" s="93"/>
      <c r="E64" s="93"/>
      <c r="F64" s="93"/>
      <c r="G64" s="93"/>
      <c r="H64" s="93"/>
      <c r="I64" s="93"/>
      <c r="J64" s="93"/>
      <c r="K64" s="93"/>
      <c r="L64" s="8"/>
      <c r="M64" s="8"/>
      <c r="N64" s="8"/>
      <c r="O64" s="8"/>
      <c r="P64" s="8"/>
      <c r="Q64" s="8"/>
      <c r="R64" s="8"/>
      <c r="S64" s="8"/>
      <c r="T64" s="8"/>
      <c r="U64" s="8"/>
      <c r="V64" s="8"/>
    </row>
    <row r="65" spans="1:22" ht="15" customHeight="1" x14ac:dyDescent="0.3">
      <c r="A65" s="94" t="s">
        <v>102</v>
      </c>
      <c r="B65" s="95"/>
      <c r="C65" s="102" t="s">
        <v>103</v>
      </c>
      <c r="D65" s="102"/>
      <c r="E65" s="102"/>
      <c r="F65" s="102"/>
      <c r="G65" s="102"/>
      <c r="H65" s="96"/>
      <c r="I65" s="54"/>
      <c r="J65" s="54"/>
      <c r="K65" s="85" t="s">
        <v>73</v>
      </c>
      <c r="L65" s="8"/>
      <c r="M65" s="8"/>
      <c r="N65" s="8"/>
      <c r="O65" s="8"/>
      <c r="P65" s="8"/>
      <c r="Q65" s="8"/>
      <c r="R65" s="8"/>
      <c r="S65" s="8"/>
      <c r="T65" s="8"/>
      <c r="U65" s="8"/>
      <c r="V65" s="8"/>
    </row>
    <row r="66" spans="1:22" ht="15" customHeight="1" x14ac:dyDescent="0.3">
      <c r="A66" s="86" t="s">
        <v>104</v>
      </c>
      <c r="B66" s="87"/>
      <c r="C66" s="104" t="s">
        <v>105</v>
      </c>
      <c r="D66" s="104"/>
      <c r="E66" s="104"/>
      <c r="F66" s="104"/>
      <c r="G66" s="104"/>
      <c r="H66" s="88"/>
      <c r="I66" s="89"/>
      <c r="J66" s="90" t="s">
        <v>73</v>
      </c>
      <c r="K66" s="89"/>
      <c r="L66" s="8"/>
      <c r="M66" s="8"/>
      <c r="N66" s="8"/>
      <c r="O66" s="8"/>
      <c r="P66" s="8"/>
      <c r="Q66" s="8"/>
      <c r="R66" s="8"/>
      <c r="S66" s="8"/>
      <c r="T66" s="8"/>
      <c r="U66" s="8"/>
      <c r="V66" s="8"/>
    </row>
    <row r="67" spans="1:22" ht="15" customHeight="1" x14ac:dyDescent="0.3">
      <c r="A67" s="86" t="s">
        <v>106</v>
      </c>
      <c r="B67" s="87"/>
      <c r="C67" s="104" t="s">
        <v>107</v>
      </c>
      <c r="D67" s="104"/>
      <c r="E67" s="104"/>
      <c r="F67" s="104"/>
      <c r="G67" s="104"/>
      <c r="H67" s="88"/>
      <c r="I67" s="89"/>
      <c r="J67" s="90" t="s">
        <v>73</v>
      </c>
      <c r="K67" s="89"/>
      <c r="L67" s="8"/>
      <c r="M67" s="8"/>
      <c r="N67" s="8"/>
      <c r="O67" s="8"/>
      <c r="P67" s="8"/>
      <c r="Q67" s="8"/>
      <c r="R67" s="8"/>
      <c r="S67" s="8"/>
      <c r="T67" s="8"/>
      <c r="U67" s="8"/>
      <c r="V67" s="8"/>
    </row>
    <row r="68" spans="1:22" ht="15" customHeight="1" x14ac:dyDescent="0.3">
      <c r="A68" s="92" t="s">
        <v>119</v>
      </c>
      <c r="B68" s="93"/>
      <c r="C68" s="93"/>
      <c r="D68" s="93"/>
      <c r="E68" s="93"/>
      <c r="F68" s="93"/>
      <c r="G68" s="93"/>
      <c r="H68" s="93"/>
      <c r="I68" s="93"/>
      <c r="J68" s="93"/>
      <c r="K68" s="105"/>
      <c r="L68" s="8"/>
      <c r="M68" s="8"/>
      <c r="N68" s="8"/>
      <c r="O68" s="8"/>
      <c r="P68" s="8"/>
      <c r="Q68" s="8"/>
      <c r="R68" s="8"/>
      <c r="S68" s="8"/>
      <c r="T68" s="8"/>
      <c r="U68" s="8"/>
      <c r="V68" s="8"/>
    </row>
    <row r="69" spans="1:22" ht="15" customHeight="1" x14ac:dyDescent="0.3">
      <c r="A69" s="94" t="s">
        <v>117</v>
      </c>
      <c r="B69" s="95"/>
      <c r="C69" s="102" t="s">
        <v>118</v>
      </c>
      <c r="D69" s="102"/>
      <c r="E69" s="102"/>
      <c r="F69" s="102"/>
      <c r="G69" s="102"/>
      <c r="H69" s="96"/>
      <c r="I69" s="54"/>
      <c r="J69" s="54"/>
      <c r="K69" s="85" t="s">
        <v>73</v>
      </c>
      <c r="L69" s="8"/>
      <c r="M69" s="8"/>
      <c r="N69" s="8"/>
      <c r="O69" s="8"/>
      <c r="P69" s="8"/>
      <c r="Q69" s="8"/>
      <c r="R69" s="8"/>
      <c r="S69" s="8"/>
      <c r="T69" s="8"/>
      <c r="U69" s="8"/>
      <c r="V69" s="8"/>
    </row>
    <row r="70" spans="1:22" ht="15" customHeight="1" x14ac:dyDescent="0.3">
      <c r="A70" s="86" t="s">
        <v>120</v>
      </c>
      <c r="B70" s="87"/>
      <c r="C70" s="104" t="s">
        <v>121</v>
      </c>
      <c r="D70" s="104"/>
      <c r="E70" s="104"/>
      <c r="F70" s="104"/>
      <c r="G70" s="104"/>
      <c r="H70" s="88"/>
      <c r="I70" s="89"/>
      <c r="J70" s="122" t="s">
        <v>124</v>
      </c>
      <c r="K70" s="122"/>
      <c r="L70" s="8"/>
      <c r="M70" s="8"/>
      <c r="N70" s="8"/>
      <c r="O70" s="8"/>
      <c r="P70" s="8"/>
      <c r="Q70" s="8"/>
      <c r="R70" s="8"/>
      <c r="S70" s="8"/>
      <c r="T70" s="8"/>
      <c r="U70" s="8"/>
      <c r="V70" s="8"/>
    </row>
    <row r="71" spans="1:22" ht="15" customHeight="1" x14ac:dyDescent="0.3">
      <c r="A71" s="86" t="s">
        <v>123</v>
      </c>
      <c r="B71" s="87"/>
      <c r="C71" s="104" t="s">
        <v>122</v>
      </c>
      <c r="D71" s="104"/>
      <c r="E71" s="104"/>
      <c r="F71" s="104"/>
      <c r="G71" s="104"/>
      <c r="H71" s="88"/>
      <c r="I71" s="89"/>
      <c r="J71" s="122" t="s">
        <v>124</v>
      </c>
      <c r="K71" s="122"/>
      <c r="L71" s="8"/>
      <c r="M71" s="8"/>
      <c r="N71" s="8"/>
      <c r="O71" s="8"/>
      <c r="P71" s="8"/>
      <c r="Q71" s="8"/>
      <c r="R71" s="8"/>
      <c r="S71" s="8"/>
      <c r="T71" s="8"/>
      <c r="U71" s="8"/>
      <c r="V71" s="8"/>
    </row>
    <row r="72" spans="1:22" s="8" customFormat="1" ht="32.25" customHeight="1" x14ac:dyDescent="0.3">
      <c r="A72" s="120" t="s">
        <v>8</v>
      </c>
      <c r="B72" s="120"/>
      <c r="C72" s="120"/>
      <c r="D72" s="120"/>
      <c r="E72" s="120"/>
      <c r="F72" s="120"/>
      <c r="G72" s="120"/>
      <c r="H72" s="120"/>
      <c r="I72" s="120"/>
      <c r="J72" s="120"/>
      <c r="K72" s="120"/>
    </row>
    <row r="73" spans="1:22" s="8" customFormat="1" x14ac:dyDescent="0.3">
      <c r="A73" s="112"/>
      <c r="B73" s="113"/>
      <c r="C73" s="113"/>
      <c r="D73" s="113"/>
      <c r="E73" s="113"/>
      <c r="F73" s="113"/>
      <c r="G73" s="113"/>
      <c r="H73" s="113"/>
      <c r="I73" s="113"/>
      <c r="J73" s="113"/>
      <c r="K73" s="114"/>
    </row>
    <row r="74" spans="1:22" s="8" customFormat="1" x14ac:dyDescent="0.3">
      <c r="A74" s="121" t="s">
        <v>9</v>
      </c>
      <c r="B74" s="121"/>
      <c r="C74" s="121"/>
      <c r="D74" s="121"/>
      <c r="E74" s="115"/>
      <c r="F74" s="115"/>
      <c r="G74" s="116"/>
      <c r="H74" s="117"/>
      <c r="I74" s="118" t="s">
        <v>10</v>
      </c>
      <c r="J74" s="119"/>
      <c r="K74" s="119"/>
    </row>
  </sheetData>
  <sheetProtection algorithmName="SHA-512" hashValue="86fi5xHtbdCxzCwa2MutTJjNpxq7Sj5P0j5p38ceu+nHf69gu+OCaeaHPrFC71cdlwC9XHVZ0WWw368AajTm1g==" saltValue="iIF2m6lrjkskYRbpBBPPXA==" spinCount="100000" sheet="1" formatCells="0"/>
  <mergeCells count="62">
    <mergeCell ref="B9:G9"/>
    <mergeCell ref="B11:G11"/>
    <mergeCell ref="J8:K8"/>
    <mergeCell ref="A1:K1"/>
    <mergeCell ref="B2:C2"/>
    <mergeCell ref="D2:H2"/>
    <mergeCell ref="I2:J2"/>
    <mergeCell ref="F4:G4"/>
    <mergeCell ref="I4:K4"/>
    <mergeCell ref="B6:G6"/>
    <mergeCell ref="B7:G7"/>
    <mergeCell ref="B8:G8"/>
    <mergeCell ref="J5:K5"/>
    <mergeCell ref="J6:K6"/>
    <mergeCell ref="J7:K7"/>
    <mergeCell ref="B12:G12"/>
    <mergeCell ref="B13:G13"/>
    <mergeCell ref="J13:K13"/>
    <mergeCell ref="J17:K17"/>
    <mergeCell ref="J18:K18"/>
    <mergeCell ref="B16:G16"/>
    <mergeCell ref="J19:K19"/>
    <mergeCell ref="J16:K16"/>
    <mergeCell ref="J9:K9"/>
    <mergeCell ref="J11:K11"/>
    <mergeCell ref="J12:K12"/>
    <mergeCell ref="J14:K14"/>
    <mergeCell ref="J15:K15"/>
    <mergeCell ref="J28:K28"/>
    <mergeCell ref="J29:K29"/>
    <mergeCell ref="J31:K31"/>
    <mergeCell ref="J27:K27"/>
    <mergeCell ref="J21:K21"/>
    <mergeCell ref="J22:K22"/>
    <mergeCell ref="J23:K23"/>
    <mergeCell ref="J24:K24"/>
    <mergeCell ref="J25:K25"/>
    <mergeCell ref="J26:K26"/>
    <mergeCell ref="J38:K38"/>
    <mergeCell ref="J32:K32"/>
    <mergeCell ref="J33:K33"/>
    <mergeCell ref="J34:K34"/>
    <mergeCell ref="J35:K35"/>
    <mergeCell ref="J36:K36"/>
    <mergeCell ref="J37:K37"/>
    <mergeCell ref="A44:G44"/>
    <mergeCell ref="J39:K39"/>
    <mergeCell ref="J41:K41"/>
    <mergeCell ref="A42:K42"/>
    <mergeCell ref="A43:K43"/>
    <mergeCell ref="A72:K72"/>
    <mergeCell ref="A74:D74"/>
    <mergeCell ref="J70:K70"/>
    <mergeCell ref="J71:K71"/>
    <mergeCell ref="A45:K45"/>
    <mergeCell ref="C52:G52"/>
    <mergeCell ref="C53:G53"/>
    <mergeCell ref="C54:G54"/>
    <mergeCell ref="C49:G49"/>
    <mergeCell ref="C50:G50"/>
    <mergeCell ref="C48:G48"/>
    <mergeCell ref="J46:K46"/>
  </mergeCells>
  <conditionalFormatting sqref="A22 A27 A29 C34:G34 C22:G22 C29:G29 C27:G27">
    <cfRule type="containsErrors" dxfId="47" priority="29">
      <formula>ISERROR(A22)</formula>
    </cfRule>
  </conditionalFormatting>
  <conditionalFormatting sqref="A11:A14 H6:H9 H11:H14">
    <cfRule type="containsErrors" dxfId="46" priority="83">
      <formula>ISERROR(A6)</formula>
    </cfRule>
    <cfRule type="cellIs" dxfId="45" priority="84" operator="equal">
      <formula>0</formula>
    </cfRule>
  </conditionalFormatting>
  <conditionalFormatting sqref="A12:A14">
    <cfRule type="containsErrors" dxfId="44" priority="79">
      <formula>ISERROR(A12)</formula>
    </cfRule>
  </conditionalFormatting>
  <conditionalFormatting sqref="A13">
    <cfRule type="containsErrors" dxfId="43" priority="78">
      <formula>ISERROR(A13)</formula>
    </cfRule>
  </conditionalFormatting>
  <conditionalFormatting sqref="J31:K34 J36:K39 J41:K41">
    <cfRule type="cellIs" dxfId="42" priority="70" operator="equal">
      <formula>"CRL"</formula>
    </cfRule>
    <cfRule type="cellIs" dxfId="41" priority="71" operator="equal">
      <formula>"Complete"</formula>
    </cfRule>
    <cfRule type="containsText" dxfId="40" priority="74" operator="containsText" text="2017">
      <formula>NOT(ISERROR(SEARCH("2017",J31)))</formula>
    </cfRule>
    <cfRule type="containsText" dxfId="39" priority="75" operator="containsText" text="2018">
      <formula>NOT(ISERROR(SEARCH("2018",J31)))</formula>
    </cfRule>
    <cfRule type="containsText" dxfId="38" priority="76" operator="containsText" text="2019">
      <formula>NOT(ISERROR(SEARCH("2019",J31)))</formula>
    </cfRule>
    <cfRule type="containsText" dxfId="37" priority="77" operator="containsText" text="2020">
      <formula>NOT(ISERROR(SEARCH("2020",J31)))</formula>
    </cfRule>
  </conditionalFormatting>
  <conditionalFormatting sqref="A41 H16:H19 H26:H29 H36:H39 H21:H24 H31:H34 H41">
    <cfRule type="containsErrors" dxfId="36" priority="72">
      <formula>ISERROR(A16)</formula>
    </cfRule>
    <cfRule type="cellIs" dxfId="35" priority="73" operator="equal">
      <formula>0</formula>
    </cfRule>
  </conditionalFormatting>
  <conditionalFormatting sqref="A16:A19">
    <cfRule type="containsErrors" dxfId="34" priority="50">
      <formula>ISERROR(A16)</formula>
    </cfRule>
    <cfRule type="cellIs" dxfId="33" priority="51" operator="equal">
      <formula>0</formula>
    </cfRule>
  </conditionalFormatting>
  <conditionalFormatting sqref="A21:A24">
    <cfRule type="containsErrors" dxfId="32" priority="48">
      <formula>ISERROR(A21)</formula>
    </cfRule>
    <cfRule type="cellIs" dxfId="31" priority="49" operator="equal">
      <formula>0</formula>
    </cfRule>
  </conditionalFormatting>
  <conditionalFormatting sqref="A26:A29">
    <cfRule type="containsErrors" dxfId="30" priority="46">
      <formula>ISERROR(A26)</formula>
    </cfRule>
    <cfRule type="cellIs" dxfId="29" priority="47" operator="equal">
      <formula>0</formula>
    </cfRule>
  </conditionalFormatting>
  <conditionalFormatting sqref="A31:A34">
    <cfRule type="containsErrors" dxfId="28" priority="44">
      <formula>ISERROR(A31)</formula>
    </cfRule>
    <cfRule type="cellIs" dxfId="27" priority="45" operator="equal">
      <formula>0</formula>
    </cfRule>
  </conditionalFormatting>
  <conditionalFormatting sqref="A36:A39">
    <cfRule type="containsErrors" dxfId="26" priority="42">
      <formula>ISERROR(A36)</formula>
    </cfRule>
    <cfRule type="cellIs" dxfId="25" priority="43" operator="equal">
      <formula>0</formula>
    </cfRule>
  </conditionalFormatting>
  <conditionalFormatting sqref="A26:G26 C33:G33 A39 A17:G19 C23:G23 A22:B24 A27:B29 C39:G39 A16:B16 A21:G21">
    <cfRule type="containsErrors" dxfId="24" priority="30">
      <formula>ISERROR(A16)</formula>
    </cfRule>
  </conditionalFormatting>
  <conditionalFormatting sqref="A10:G10">
    <cfRule type="containsErrors" dxfId="23" priority="24">
      <formula>ISERROR(A10)</formula>
    </cfRule>
    <cfRule type="cellIs" dxfId="22" priority="25" operator="equal">
      <formula>0</formula>
    </cfRule>
  </conditionalFormatting>
  <conditionalFormatting sqref="H10">
    <cfRule type="containsErrors" dxfId="21" priority="22">
      <formula>ISERROR(H10)</formula>
    </cfRule>
    <cfRule type="cellIs" dxfId="20" priority="23" operator="equal">
      <formula>0</formula>
    </cfRule>
  </conditionalFormatting>
  <conditionalFormatting sqref="H10">
    <cfRule type="containsErrors" dxfId="19" priority="21">
      <formula>ISERROR(H10)</formula>
    </cfRule>
  </conditionalFormatting>
  <conditionalFormatting sqref="A20:G20">
    <cfRule type="containsErrors" dxfId="18" priority="19">
      <formula>ISERROR(A20)</formula>
    </cfRule>
    <cfRule type="cellIs" dxfId="17" priority="20" operator="equal">
      <formula>0</formula>
    </cfRule>
  </conditionalFormatting>
  <conditionalFormatting sqref="H20">
    <cfRule type="containsErrors" dxfId="16" priority="17">
      <formula>ISERROR(H20)</formula>
    </cfRule>
    <cfRule type="cellIs" dxfId="15" priority="18" operator="equal">
      <formula>0</formula>
    </cfRule>
  </conditionalFormatting>
  <conditionalFormatting sqref="H20">
    <cfRule type="containsErrors" dxfId="14" priority="16">
      <formula>ISERROR(H20)</formula>
    </cfRule>
  </conditionalFormatting>
  <conditionalFormatting sqref="A30:G30">
    <cfRule type="containsErrors" dxfId="13" priority="14">
      <formula>ISERROR(A30)</formula>
    </cfRule>
    <cfRule type="cellIs" dxfId="12" priority="15" operator="equal">
      <formula>0</formula>
    </cfRule>
  </conditionalFormatting>
  <conditionalFormatting sqref="H30">
    <cfRule type="containsErrors" dxfId="11" priority="12">
      <formula>ISERROR(H30)</formula>
    </cfRule>
    <cfRule type="cellIs" dxfId="10" priority="13" operator="equal">
      <formula>0</formula>
    </cfRule>
  </conditionalFormatting>
  <conditionalFormatting sqref="H30">
    <cfRule type="containsErrors" dxfId="9" priority="11">
      <formula>ISERROR(H30)</formula>
    </cfRule>
  </conditionalFormatting>
  <conditionalFormatting sqref="A40:G40">
    <cfRule type="containsErrors" dxfId="8" priority="9">
      <formula>ISERROR(A40)</formula>
    </cfRule>
    <cfRule type="cellIs" dxfId="7" priority="10" operator="equal">
      <formula>0</formula>
    </cfRule>
  </conditionalFormatting>
  <conditionalFormatting sqref="H40">
    <cfRule type="containsErrors" dxfId="6" priority="7">
      <formula>ISERROR(H40)</formula>
    </cfRule>
    <cfRule type="cellIs" dxfId="5" priority="8" operator="equal">
      <formula>0</formula>
    </cfRule>
  </conditionalFormatting>
  <conditionalFormatting sqref="H40">
    <cfRule type="containsErrors" dxfId="4" priority="6">
      <formula>ISERROR(H40)</formula>
    </cfRule>
  </conditionalFormatting>
  <conditionalFormatting sqref="A6:K41">
    <cfRule type="containsErrors" dxfId="3" priority="5">
      <formula>ISERROR(A6)</formula>
    </cfRule>
  </conditionalFormatting>
  <conditionalFormatting sqref="I4:K4">
    <cfRule type="containsText" dxfId="2" priority="4" operator="containsText" text="Choose your start">
      <formula>NOT(ISERROR(SEARCH("Choose your start",I4)))</formula>
    </cfRule>
  </conditionalFormatting>
  <conditionalFormatting sqref="A73">
    <cfRule type="containsErrors" dxfId="1" priority="1">
      <formula>ISERROR(A73)</formula>
    </cfRule>
    <cfRule type="cellIs" dxfId="0" priority="2" operator="equal">
      <formula>0</formula>
    </cfRule>
  </conditionalFormatting>
  <hyperlinks>
    <hyperlink ref="A43:K43" r:id="rId1" display="If you have any queries about your course, please contact Curtin Connect."/>
  </hyperlinks>
  <pageMargins left="0" right="0" top="0" bottom="0" header="0" footer="0"/>
  <pageSetup paperSize="9" scale="93" fitToHeight="0" orientation="portrait" r:id="rId2"/>
  <rowBreaks count="1" manualBreakCount="1">
    <brk id="43" max="16383" man="1"/>
  </rowBreaks>
  <ignoredErrors>
    <ignoredError sqref="A35:K35" evalError="1"/>
    <ignoredError sqref="A6:K6 A32:A34 A37:K37 B32:K32 A10:K31 A9:I9 A39:K41 A38:I38 A36:I36 B34:I34 B33:I33 A8:K8 A7:I7" evalError="1" unlockedFormula="1"/>
  </ignoredError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'C:\Users\259182H\Google Drive\Work Bag\Study Planners\[Enrolment Planner PrimaryECE OUA.xlsx]Courses and unitsets'!#REF!</xm:f>
          </x14:formula1>
          <xm:sqref>J37:K41 J30:K30 J10:K10 J20:K20 J32:K32</xm:sqref>
        </x14:dataValidation>
        <x14:dataValidation type="list" allowBlank="1" showInputMessage="1" showErrorMessage="1">
          <x14:formula1>
            <xm:f>Unitsets!$A$1:$A$3</xm:f>
          </x14:formula1>
          <xm:sqref>I4:K4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 sqref="A2"/>
    </sheetView>
  </sheetViews>
  <sheetFormatPr defaultRowHeight="14.4" x14ac:dyDescent="0.3"/>
  <cols>
    <col min="1" max="1" width="15" customWidth="1"/>
    <col min="3" max="3" width="2.88671875" customWidth="1"/>
    <col min="5" max="5" width="17.6640625" customWidth="1"/>
    <col min="6" max="6" width="17.33203125" customWidth="1"/>
  </cols>
  <sheetData>
    <row r="1" spans="1:6" x14ac:dyDescent="0.3">
      <c r="A1" t="s">
        <v>40</v>
      </c>
    </row>
    <row r="2" spans="1:6" x14ac:dyDescent="0.3">
      <c r="A2" t="s">
        <v>38</v>
      </c>
      <c r="B2" t="s">
        <v>41</v>
      </c>
      <c r="D2" s="27" t="s">
        <v>115</v>
      </c>
      <c r="E2" s="7" t="s">
        <v>41</v>
      </c>
      <c r="F2" s="7" t="s">
        <v>42</v>
      </c>
    </row>
    <row r="3" spans="1:6" x14ac:dyDescent="0.3">
      <c r="A3" t="s">
        <v>39</v>
      </c>
      <c r="B3" t="s">
        <v>42</v>
      </c>
      <c r="D3" s="6">
        <v>1</v>
      </c>
      <c r="E3" t="s">
        <v>11</v>
      </c>
      <c r="F3" t="s">
        <v>15</v>
      </c>
    </row>
    <row r="4" spans="1:6" x14ac:dyDescent="0.3">
      <c r="D4" s="6">
        <v>1</v>
      </c>
      <c r="E4" t="s">
        <v>12</v>
      </c>
      <c r="F4" t="s">
        <v>16</v>
      </c>
    </row>
    <row r="5" spans="1:6" x14ac:dyDescent="0.3">
      <c r="D5" s="6">
        <v>1</v>
      </c>
      <c r="E5" t="s">
        <v>13</v>
      </c>
      <c r="F5" t="s">
        <v>17</v>
      </c>
    </row>
    <row r="6" spans="1:6" x14ac:dyDescent="0.3">
      <c r="D6" s="6">
        <v>1</v>
      </c>
      <c r="E6" t="s">
        <v>14</v>
      </c>
      <c r="F6" t="s">
        <v>18</v>
      </c>
    </row>
    <row r="7" spans="1:6" x14ac:dyDescent="0.3">
      <c r="D7" s="6">
        <v>1</v>
      </c>
      <c r="E7" t="s">
        <v>15</v>
      </c>
      <c r="F7" t="s">
        <v>11</v>
      </c>
    </row>
    <row r="8" spans="1:6" x14ac:dyDescent="0.3">
      <c r="D8" s="6">
        <v>1</v>
      </c>
      <c r="E8" t="s">
        <v>16</v>
      </c>
      <c r="F8" t="s">
        <v>12</v>
      </c>
    </row>
    <row r="9" spans="1:6" x14ac:dyDescent="0.3">
      <c r="D9" s="6">
        <v>1</v>
      </c>
      <c r="E9" t="s">
        <v>17</v>
      </c>
      <c r="F9" t="s">
        <v>13</v>
      </c>
    </row>
    <row r="10" spans="1:6" x14ac:dyDescent="0.3">
      <c r="D10" s="6">
        <v>1</v>
      </c>
      <c r="E10" s="26" t="s">
        <v>18</v>
      </c>
      <c r="F10" s="26" t="s">
        <v>14</v>
      </c>
    </row>
    <row r="11" spans="1:6" x14ac:dyDescent="0.3">
      <c r="D11" s="6">
        <v>2</v>
      </c>
      <c r="E11" t="s">
        <v>19</v>
      </c>
      <c r="F11" t="s">
        <v>23</v>
      </c>
    </row>
    <row r="12" spans="1:6" x14ac:dyDescent="0.3">
      <c r="D12" s="6">
        <v>2</v>
      </c>
      <c r="E12" t="s">
        <v>20</v>
      </c>
      <c r="F12" t="s">
        <v>24</v>
      </c>
    </row>
    <row r="13" spans="1:6" x14ac:dyDescent="0.3">
      <c r="D13" s="6">
        <v>2</v>
      </c>
      <c r="E13" t="s">
        <v>21</v>
      </c>
      <c r="F13" t="s">
        <v>25</v>
      </c>
    </row>
    <row r="14" spans="1:6" x14ac:dyDescent="0.3">
      <c r="D14" s="6">
        <v>2</v>
      </c>
      <c r="E14" t="s">
        <v>22</v>
      </c>
      <c r="F14" t="s">
        <v>19</v>
      </c>
    </row>
    <row r="15" spans="1:6" x14ac:dyDescent="0.3">
      <c r="D15" s="6">
        <v>2</v>
      </c>
      <c r="E15" t="s">
        <v>23</v>
      </c>
      <c r="F15" t="s">
        <v>21</v>
      </c>
    </row>
    <row r="16" spans="1:6" x14ac:dyDescent="0.3">
      <c r="D16" s="6">
        <v>2</v>
      </c>
      <c r="E16" t="s">
        <v>24</v>
      </c>
      <c r="F16" t="s">
        <v>25</v>
      </c>
    </row>
    <row r="17" spans="4:6" x14ac:dyDescent="0.3">
      <c r="D17" s="6">
        <v>2</v>
      </c>
      <c r="E17" t="s">
        <v>25</v>
      </c>
      <c r="F17" t="s">
        <v>20</v>
      </c>
    </row>
    <row r="18" spans="4:6" x14ac:dyDescent="0.3">
      <c r="D18" s="6">
        <v>2</v>
      </c>
      <c r="E18" s="26" t="s">
        <v>26</v>
      </c>
      <c r="F18" s="26" t="s">
        <v>22</v>
      </c>
    </row>
    <row r="19" spans="4:6" x14ac:dyDescent="0.3">
      <c r="D19" s="6">
        <v>3</v>
      </c>
      <c r="E19" t="s">
        <v>25</v>
      </c>
      <c r="F19" t="s">
        <v>27</v>
      </c>
    </row>
    <row r="20" spans="4:6" x14ac:dyDescent="0.3">
      <c r="D20" s="6">
        <v>3</v>
      </c>
      <c r="E20" t="s">
        <v>28</v>
      </c>
      <c r="F20" t="s">
        <v>31</v>
      </c>
    </row>
    <row r="21" spans="4:6" x14ac:dyDescent="0.3">
      <c r="D21" s="6">
        <v>3</v>
      </c>
      <c r="E21" t="s">
        <v>29</v>
      </c>
      <c r="F21" t="s">
        <v>32</v>
      </c>
    </row>
    <row r="22" spans="4:6" x14ac:dyDescent="0.3">
      <c r="D22" s="6">
        <v>3</v>
      </c>
      <c r="E22" t="s">
        <v>30</v>
      </c>
      <c r="F22" t="s">
        <v>26</v>
      </c>
    </row>
    <row r="23" spans="4:6" x14ac:dyDescent="0.3">
      <c r="D23" s="6">
        <v>3</v>
      </c>
      <c r="E23" t="s">
        <v>27</v>
      </c>
      <c r="F23" t="s">
        <v>28</v>
      </c>
    </row>
    <row r="24" spans="4:6" x14ac:dyDescent="0.3">
      <c r="D24" s="6">
        <v>3</v>
      </c>
      <c r="E24" t="s">
        <v>31</v>
      </c>
      <c r="F24" t="s">
        <v>29</v>
      </c>
    </row>
    <row r="25" spans="4:6" x14ac:dyDescent="0.3">
      <c r="D25" s="6">
        <v>3</v>
      </c>
      <c r="E25" t="s">
        <v>32</v>
      </c>
      <c r="F25" t="s">
        <v>30</v>
      </c>
    </row>
    <row r="26" spans="4:6" x14ac:dyDescent="0.3">
      <c r="D26" s="6">
        <v>3</v>
      </c>
      <c r="E26" s="26" t="s">
        <v>33</v>
      </c>
      <c r="F26" s="26" t="s">
        <v>25</v>
      </c>
    </row>
    <row r="27" spans="4:6" x14ac:dyDescent="0.3">
      <c r="D27" s="6">
        <v>4</v>
      </c>
      <c r="E27" t="s">
        <v>25</v>
      </c>
      <c r="F27" t="s">
        <v>33</v>
      </c>
    </row>
    <row r="28" spans="4:6" x14ac:dyDescent="0.3">
      <c r="D28" s="6">
        <v>4</v>
      </c>
      <c r="E28" t="s">
        <v>34</v>
      </c>
      <c r="F28" t="s">
        <v>35</v>
      </c>
    </row>
    <row r="29" spans="4:6" x14ac:dyDescent="0.3">
      <c r="D29" s="6">
        <v>4</v>
      </c>
      <c r="E29" t="s">
        <v>35</v>
      </c>
      <c r="F29" t="s">
        <v>36</v>
      </c>
    </row>
    <row r="30" spans="4:6" x14ac:dyDescent="0.3">
      <c r="D30" s="6">
        <v>4</v>
      </c>
      <c r="E30" t="s">
        <v>36</v>
      </c>
      <c r="F30" t="s">
        <v>34</v>
      </c>
    </row>
    <row r="31" spans="4:6" x14ac:dyDescent="0.3">
      <c r="D31" s="6">
        <v>4</v>
      </c>
      <c r="E31" t="s">
        <v>37</v>
      </c>
      <c r="F31" t="s">
        <v>37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C30" sqref="C30"/>
    </sheetView>
  </sheetViews>
  <sheetFormatPr defaultRowHeight="14.4" x14ac:dyDescent="0.3"/>
  <cols>
    <col min="1" max="1" width="13.88671875" customWidth="1"/>
    <col min="2" max="2" width="63.88671875" customWidth="1"/>
    <col min="3" max="3" width="37" customWidth="1"/>
  </cols>
  <sheetData>
    <row r="1" spans="1:4" x14ac:dyDescent="0.3">
      <c r="A1" s="7" t="s">
        <v>43</v>
      </c>
      <c r="B1" s="7" t="s">
        <v>44</v>
      </c>
      <c r="C1" s="7" t="s">
        <v>45</v>
      </c>
      <c r="D1" s="7" t="s">
        <v>3</v>
      </c>
    </row>
    <row r="2" spans="1:4" x14ac:dyDescent="0.3">
      <c r="A2" t="s">
        <v>11</v>
      </c>
      <c r="B2" t="s">
        <v>46</v>
      </c>
      <c r="D2">
        <v>25</v>
      </c>
    </row>
    <row r="3" spans="1:4" x14ac:dyDescent="0.3">
      <c r="A3" t="s">
        <v>12</v>
      </c>
      <c r="B3" t="s">
        <v>47</v>
      </c>
      <c r="D3">
        <v>25</v>
      </c>
    </row>
    <row r="4" spans="1:4" x14ac:dyDescent="0.3">
      <c r="A4" t="s">
        <v>13</v>
      </c>
      <c r="B4" t="s">
        <v>48</v>
      </c>
      <c r="D4">
        <v>25</v>
      </c>
    </row>
    <row r="5" spans="1:4" x14ac:dyDescent="0.3">
      <c r="A5" t="s">
        <v>14</v>
      </c>
      <c r="B5" t="s">
        <v>49</v>
      </c>
      <c r="D5">
        <v>25</v>
      </c>
    </row>
    <row r="6" spans="1:4" x14ac:dyDescent="0.3">
      <c r="A6" t="s">
        <v>15</v>
      </c>
      <c r="B6" t="s">
        <v>50</v>
      </c>
      <c r="D6">
        <v>25</v>
      </c>
    </row>
    <row r="7" spans="1:4" x14ac:dyDescent="0.3">
      <c r="A7" t="s">
        <v>16</v>
      </c>
      <c r="B7" t="s">
        <v>51</v>
      </c>
      <c r="D7">
        <v>25</v>
      </c>
    </row>
    <row r="8" spans="1:4" x14ac:dyDescent="0.3">
      <c r="A8" t="s">
        <v>17</v>
      </c>
      <c r="B8" t="s">
        <v>52</v>
      </c>
      <c r="D8">
        <v>25</v>
      </c>
    </row>
    <row r="9" spans="1:4" x14ac:dyDescent="0.3">
      <c r="A9" t="s">
        <v>18</v>
      </c>
      <c r="B9" t="s">
        <v>113</v>
      </c>
      <c r="D9">
        <v>25</v>
      </c>
    </row>
    <row r="10" spans="1:4" x14ac:dyDescent="0.3">
      <c r="A10" t="s">
        <v>19</v>
      </c>
      <c r="B10" t="s">
        <v>53</v>
      </c>
      <c r="C10" t="s">
        <v>128</v>
      </c>
      <c r="D10">
        <v>25</v>
      </c>
    </row>
    <row r="11" spans="1:4" x14ac:dyDescent="0.3">
      <c r="A11" t="s">
        <v>20</v>
      </c>
      <c r="B11" t="s">
        <v>54</v>
      </c>
      <c r="C11" t="s">
        <v>129</v>
      </c>
      <c r="D11">
        <v>25</v>
      </c>
    </row>
    <row r="12" spans="1:4" x14ac:dyDescent="0.3">
      <c r="A12" t="s">
        <v>21</v>
      </c>
      <c r="B12" t="s">
        <v>55</v>
      </c>
      <c r="C12" t="s">
        <v>130</v>
      </c>
      <c r="D12">
        <v>25</v>
      </c>
    </row>
    <row r="13" spans="1:4" ht="28.8" x14ac:dyDescent="0.3">
      <c r="A13" t="s">
        <v>22</v>
      </c>
      <c r="B13" t="s">
        <v>56</v>
      </c>
      <c r="C13" s="111" t="s">
        <v>127</v>
      </c>
      <c r="D13">
        <v>25</v>
      </c>
    </row>
    <row r="14" spans="1:4" x14ac:dyDescent="0.3">
      <c r="A14" t="s">
        <v>23</v>
      </c>
      <c r="B14" t="s">
        <v>57</v>
      </c>
      <c r="C14" t="s">
        <v>131</v>
      </c>
      <c r="D14">
        <v>25</v>
      </c>
    </row>
    <row r="15" spans="1:4" x14ac:dyDescent="0.3">
      <c r="A15" t="s">
        <v>24</v>
      </c>
      <c r="B15" t="s">
        <v>58</v>
      </c>
      <c r="C15" t="s">
        <v>132</v>
      </c>
      <c r="D15">
        <v>25</v>
      </c>
    </row>
    <row r="16" spans="1:4" x14ac:dyDescent="0.3">
      <c r="A16" t="s">
        <v>25</v>
      </c>
      <c r="B16" t="s">
        <v>108</v>
      </c>
      <c r="D16">
        <v>25</v>
      </c>
    </row>
    <row r="17" spans="1:4" x14ac:dyDescent="0.3">
      <c r="A17" t="s">
        <v>26</v>
      </c>
      <c r="B17" t="s">
        <v>114</v>
      </c>
      <c r="C17" t="s">
        <v>22</v>
      </c>
      <c r="D17">
        <v>25</v>
      </c>
    </row>
    <row r="18" spans="1:4" x14ac:dyDescent="0.3">
      <c r="A18" t="s">
        <v>27</v>
      </c>
      <c r="B18" t="s">
        <v>110</v>
      </c>
      <c r="C18" t="s">
        <v>133</v>
      </c>
      <c r="D18">
        <v>25</v>
      </c>
    </row>
    <row r="19" spans="1:4" x14ac:dyDescent="0.3">
      <c r="A19" t="s">
        <v>28</v>
      </c>
      <c r="B19" t="s">
        <v>59</v>
      </c>
      <c r="C19" t="s">
        <v>134</v>
      </c>
      <c r="D19">
        <v>25</v>
      </c>
    </row>
    <row r="20" spans="1:4" x14ac:dyDescent="0.3">
      <c r="A20" t="s">
        <v>29</v>
      </c>
      <c r="B20" t="s">
        <v>60</v>
      </c>
      <c r="C20" t="s">
        <v>135</v>
      </c>
      <c r="D20">
        <v>25</v>
      </c>
    </row>
    <row r="21" spans="1:4" x14ac:dyDescent="0.3">
      <c r="A21" t="s">
        <v>30</v>
      </c>
      <c r="B21" t="s">
        <v>61</v>
      </c>
      <c r="C21" t="s">
        <v>23</v>
      </c>
      <c r="D21">
        <v>25</v>
      </c>
    </row>
    <row r="22" spans="1:4" x14ac:dyDescent="0.3">
      <c r="A22" t="s">
        <v>25</v>
      </c>
      <c r="B22" t="s">
        <v>108</v>
      </c>
      <c r="D22">
        <v>25</v>
      </c>
    </row>
    <row r="23" spans="1:4" x14ac:dyDescent="0.3">
      <c r="A23" t="s">
        <v>31</v>
      </c>
      <c r="B23" t="s">
        <v>62</v>
      </c>
      <c r="C23" t="s">
        <v>20</v>
      </c>
      <c r="D23">
        <v>25</v>
      </c>
    </row>
    <row r="24" spans="1:4" x14ac:dyDescent="0.3">
      <c r="A24" t="s">
        <v>32</v>
      </c>
      <c r="B24" t="s">
        <v>63</v>
      </c>
      <c r="C24" t="s">
        <v>136</v>
      </c>
      <c r="D24">
        <v>25</v>
      </c>
    </row>
    <row r="25" spans="1:4" x14ac:dyDescent="0.3">
      <c r="A25" t="s">
        <v>33</v>
      </c>
      <c r="B25" t="s">
        <v>64</v>
      </c>
      <c r="C25" t="s">
        <v>137</v>
      </c>
      <c r="D25">
        <v>25</v>
      </c>
    </row>
    <row r="26" spans="1:4" x14ac:dyDescent="0.3">
      <c r="A26" t="s">
        <v>25</v>
      </c>
      <c r="B26" t="s">
        <v>108</v>
      </c>
      <c r="D26">
        <v>25</v>
      </c>
    </row>
    <row r="27" spans="1:4" x14ac:dyDescent="0.3">
      <c r="A27" t="s">
        <v>34</v>
      </c>
      <c r="B27" t="s">
        <v>65</v>
      </c>
      <c r="C27" t="s">
        <v>31</v>
      </c>
      <c r="D27">
        <v>25</v>
      </c>
    </row>
    <row r="28" spans="1:4" x14ac:dyDescent="0.3">
      <c r="A28" t="s">
        <v>35</v>
      </c>
      <c r="B28" t="s">
        <v>66</v>
      </c>
      <c r="C28" t="s">
        <v>30</v>
      </c>
      <c r="D28">
        <v>25</v>
      </c>
    </row>
    <row r="29" spans="1:4" x14ac:dyDescent="0.3">
      <c r="A29" t="s">
        <v>36</v>
      </c>
      <c r="B29" t="s">
        <v>67</v>
      </c>
      <c r="C29" t="s">
        <v>138</v>
      </c>
      <c r="D29">
        <v>25</v>
      </c>
    </row>
    <row r="30" spans="1:4" x14ac:dyDescent="0.3">
      <c r="A30" t="s">
        <v>37</v>
      </c>
      <c r="B30" t="s">
        <v>68</v>
      </c>
      <c r="C30" t="s">
        <v>139</v>
      </c>
      <c r="D30">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BEd (Primary) 2021 Bentley</vt:lpstr>
      <vt:lpstr>Unitsets</vt:lpstr>
      <vt:lpstr>Handbook</vt:lpstr>
      <vt:lpstr>Handbook</vt:lpstr>
      <vt:lpstr>'BEd (Primary) 2021 Bentley'!Print_Area</vt:lpstr>
      <vt:lpstr>Start</vt:lpstr>
      <vt:lpstr>UnitCombs</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Clifton</dc:creator>
  <cp:lastModifiedBy>Emma Balaam</cp:lastModifiedBy>
  <cp:lastPrinted>2020-09-23T04:38:40Z</cp:lastPrinted>
  <dcterms:created xsi:type="dcterms:W3CDTF">2019-09-12T06:49:17Z</dcterms:created>
  <dcterms:modified xsi:type="dcterms:W3CDTF">2020-09-24T07:15:21Z</dcterms:modified>
</cp:coreProperties>
</file>